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3485"/>
  </bookViews>
  <sheets>
    <sheet name="Rekapitulace stavby" sheetId="1" r:id="rId1"/>
    <sheet name="SO 01.1 - Zpevněné plochy..." sheetId="2" r:id="rId2"/>
    <sheet name="SO 01.2 - Zpevněné plochy..." sheetId="3" r:id="rId3"/>
    <sheet name="SO 02.1 - Vodní prvek - s..." sheetId="4" r:id="rId4"/>
    <sheet name="SO 02.2 - Vodní prvek - s..." sheetId="5" r:id="rId5"/>
    <sheet name="SO 02.3 - Vodní prvek - s..." sheetId="6" r:id="rId6"/>
    <sheet name="SO 02.4 - Vodní prvek - s..." sheetId="7" r:id="rId7"/>
    <sheet name="SO 03.1 - Vodní prvek - m..." sheetId="8" r:id="rId8"/>
    <sheet name="SO 03.2 - Vodní prvek - m..." sheetId="9" r:id="rId9"/>
    <sheet name="SO 03.3 - Vodní prvek - m..." sheetId="10" r:id="rId10"/>
    <sheet name="SO 03.4 - Vodní prvek - m..." sheetId="11" r:id="rId11"/>
    <sheet name="SO 04 - Veřejné osvětlení" sheetId="12" r:id="rId12"/>
    <sheet name="SO 05 - Drobná architektu..." sheetId="13" r:id="rId13"/>
    <sheet name="SO 06 - Vegetační úpravy" sheetId="14" r:id="rId14"/>
    <sheet name="SO 07 - Odstavná plocha" sheetId="15" r:id="rId15"/>
    <sheet name="SO 08 - Oprava vodovodu" sheetId="16" r:id="rId16"/>
    <sheet name="VN a ON - Vedlejší a osta..." sheetId="17" r:id="rId17"/>
  </sheets>
  <definedNames>
    <definedName name="_xlnm.Print_Titles" localSheetId="0">'Rekapitulace stavby'!$85:$85</definedName>
    <definedName name="_xlnm.Print_Titles" localSheetId="1">'SO 01.1 - Zpevněné plochy...'!$123:$123</definedName>
    <definedName name="_xlnm.Print_Titles" localSheetId="2">'SO 01.2 - Zpevněné plochy...'!$120:$120</definedName>
    <definedName name="_xlnm.Print_Titles" localSheetId="3">'SO 02.1 - Vodní prvek - s...'!$122:$122</definedName>
    <definedName name="_xlnm.Print_Titles" localSheetId="4">'SO 02.2 - Vodní prvek - s...'!$117:$117</definedName>
    <definedName name="_xlnm.Print_Titles" localSheetId="5">'SO 02.3 - Vodní prvek - s...'!$117:$117</definedName>
    <definedName name="_xlnm.Print_Titles" localSheetId="6">'SO 02.4 - Vodní prvek - s...'!$117:$117</definedName>
    <definedName name="_xlnm.Print_Titles" localSheetId="7">'SO 03.1 - Vodní prvek - m...'!$122:$122</definedName>
    <definedName name="_xlnm.Print_Titles" localSheetId="8">'SO 03.2 - Vodní prvek - m...'!$117:$117</definedName>
    <definedName name="_xlnm.Print_Titles" localSheetId="9">'SO 03.3 - Vodní prvek - m...'!$117:$117</definedName>
    <definedName name="_xlnm.Print_Titles" localSheetId="10">'SO 03.4 - Vodní prvek - m...'!$117:$117</definedName>
    <definedName name="_xlnm.Print_Titles" localSheetId="11">'SO 04 - Veřejné osvětlení'!$117:$117</definedName>
    <definedName name="_xlnm.Print_Titles" localSheetId="12">'SO 05 - Drobná architektu...'!$120:$120</definedName>
    <definedName name="_xlnm.Print_Titles" localSheetId="13">'SO 06 - Vegetační úpravy'!$117:$117</definedName>
    <definedName name="_xlnm.Print_Titles" localSheetId="14">'SO 07 - Odstavná plocha'!$121:$121</definedName>
    <definedName name="_xlnm.Print_Titles" localSheetId="15">'SO 08 - Oprava vodovodu'!$117:$117</definedName>
    <definedName name="_xlnm.Print_Titles" localSheetId="16">'VN a ON - Vedlejší a osta...'!$121:$121</definedName>
    <definedName name="_xlnm.Print_Area" localSheetId="0">'Rekapitulace stavby'!$C$4:$AP$70,'Rekapitulace stavby'!$C$76:$AP$111</definedName>
    <definedName name="_xlnm.Print_Area" localSheetId="1">'SO 01.1 - Zpevněné plochy...'!$C$4:$Q$70,'SO 01.1 - Zpevněné plochy...'!$C$76:$Q$107,'SO 01.1 - Zpevněné plochy...'!$C$113:$Q$200</definedName>
    <definedName name="_xlnm.Print_Area" localSheetId="2">'SO 01.2 - Zpevněné plochy...'!$C$4:$Q$70,'SO 01.2 - Zpevněné plochy...'!$C$76:$Q$104,'SO 01.2 - Zpevněné plochy...'!$C$110:$Q$172</definedName>
    <definedName name="_xlnm.Print_Area" localSheetId="3">'SO 02.1 - Vodní prvek - s...'!$C$4:$Q$70,'SO 02.1 - Vodní prvek - s...'!$C$76:$Q$106,'SO 02.1 - Vodní prvek - s...'!$C$112:$Q$199</definedName>
    <definedName name="_xlnm.Print_Area" localSheetId="4">'SO 02.2 - Vodní prvek - s...'!$C$4:$Q$70,'SO 02.2 - Vodní prvek - s...'!$C$76:$Q$101,'SO 02.2 - Vodní prvek - s...'!$C$107:$Q$127</definedName>
    <definedName name="_xlnm.Print_Area" localSheetId="5">'SO 02.3 - Vodní prvek - s...'!$C$4:$Q$70,'SO 02.3 - Vodní prvek - s...'!$C$76:$Q$101,'SO 02.3 - Vodní prvek - s...'!$C$107:$Q$127</definedName>
    <definedName name="_xlnm.Print_Area" localSheetId="6">'SO 02.4 - Vodní prvek - s...'!$C$4:$Q$70,'SO 02.4 - Vodní prvek - s...'!$C$76:$Q$101,'SO 02.4 - Vodní prvek - s...'!$C$107:$Q$127</definedName>
    <definedName name="_xlnm.Print_Area" localSheetId="7">'SO 03.1 - Vodní prvek - m...'!$C$4:$Q$70,'SO 03.1 - Vodní prvek - m...'!$C$76:$Q$106,'SO 03.1 - Vodní prvek - m...'!$C$112:$Q$180</definedName>
    <definedName name="_xlnm.Print_Area" localSheetId="8">'SO 03.2 - Vodní prvek - m...'!$C$4:$Q$70,'SO 03.2 - Vodní prvek - m...'!$C$76:$Q$101,'SO 03.2 - Vodní prvek - m...'!$C$107:$Q$127</definedName>
    <definedName name="_xlnm.Print_Area" localSheetId="9">'SO 03.3 - Vodní prvek - m...'!$C$4:$Q$70,'SO 03.3 - Vodní prvek - m...'!$C$76:$Q$101,'SO 03.3 - Vodní prvek - m...'!$C$107:$Q$127</definedName>
    <definedName name="_xlnm.Print_Area" localSheetId="10">'SO 03.4 - Vodní prvek - m...'!$C$4:$Q$70,'SO 03.4 - Vodní prvek - m...'!$C$76:$Q$101,'SO 03.4 - Vodní prvek - m...'!$C$107:$Q$127</definedName>
    <definedName name="_xlnm.Print_Area" localSheetId="11">'SO 04 - Veřejné osvětlení'!$C$4:$Q$70,'SO 04 - Veřejné osvětlení'!$C$76:$Q$101,'SO 04 - Veřejné osvětlení'!$C$107:$Q$127</definedName>
    <definedName name="_xlnm.Print_Area" localSheetId="12">'SO 05 - Drobná architektu...'!$C$4:$Q$70,'SO 05 - Drobná architektu...'!$C$76:$Q$104,'SO 05 - Drobná architektu...'!$C$110:$Q$152</definedName>
    <definedName name="_xlnm.Print_Area" localSheetId="13">'SO 06 - Vegetační úpravy'!$C$4:$Q$70,'SO 06 - Vegetační úpravy'!$C$76:$Q$101,'SO 06 - Vegetační úpravy'!$C$107:$Q$127</definedName>
    <definedName name="_xlnm.Print_Area" localSheetId="14">'SO 07 - Odstavná plocha'!$C$4:$Q$70,'SO 07 - Odstavná plocha'!$C$76:$Q$105,'SO 07 - Odstavná plocha'!$C$111:$Q$190</definedName>
    <definedName name="_xlnm.Print_Area" localSheetId="15">'SO 08 - Oprava vodovodu'!$C$4:$Q$70,'SO 08 - Oprava vodovodu'!$C$76:$Q$101,'SO 08 - Oprava vodovodu'!$C$107:$Q$127</definedName>
    <definedName name="_xlnm.Print_Area" localSheetId="16">'VN a ON - Vedlejší a osta...'!$C$4:$Q$70,'VN a ON - Vedlejší a osta...'!$C$76:$Q$105,'VN a ON - Vedlejší a osta...'!$C$111:$Q$143</definedName>
  </definedNames>
  <calcPr calcId="145621"/>
</workbook>
</file>

<file path=xl/calcChain.xml><?xml version="1.0" encoding="utf-8"?>
<calcChain xmlns="http://schemas.openxmlformats.org/spreadsheetml/2006/main">
  <c r="AY103" i="1" l="1"/>
  <c r="AX103" i="1"/>
  <c r="BI143" i="17"/>
  <c r="BH143" i="17"/>
  <c r="BG143" i="17"/>
  <c r="BF143" i="17"/>
  <c r="BK143" i="17"/>
  <c r="N143" i="17" s="1"/>
  <c r="BE143" i="17" s="1"/>
  <c r="BI142" i="17"/>
  <c r="BH142" i="17"/>
  <c r="BG142" i="17"/>
  <c r="BF142" i="17"/>
  <c r="N142" i="17"/>
  <c r="BE142" i="17" s="1"/>
  <c r="BK142" i="17"/>
  <c r="BI141" i="17"/>
  <c r="BH141" i="17"/>
  <c r="BG141" i="17"/>
  <c r="BF141" i="17"/>
  <c r="BK141" i="17"/>
  <c r="N141" i="17" s="1"/>
  <c r="BE141" i="17" s="1"/>
  <c r="BI140" i="17"/>
  <c r="BH140" i="17"/>
  <c r="BG140" i="17"/>
  <c r="BF140" i="17"/>
  <c r="N140" i="17"/>
  <c r="BE140" i="17" s="1"/>
  <c r="BK140" i="17"/>
  <c r="BI139" i="17"/>
  <c r="BH139" i="17"/>
  <c r="BG139" i="17"/>
  <c r="BF139" i="17"/>
  <c r="BK139" i="17"/>
  <c r="BK138" i="17" s="1"/>
  <c r="N138" i="17" s="1"/>
  <c r="N95" i="17" s="1"/>
  <c r="BI137" i="17"/>
  <c r="BH137" i="17"/>
  <c r="BG137" i="17"/>
  <c r="BF137" i="17"/>
  <c r="AA137" i="17"/>
  <c r="AA136" i="17" s="1"/>
  <c r="Y137" i="17"/>
  <c r="Y136" i="17" s="1"/>
  <c r="W137" i="17"/>
  <c r="W136" i="17" s="1"/>
  <c r="BK137" i="17"/>
  <c r="BK136" i="17" s="1"/>
  <c r="N136" i="17" s="1"/>
  <c r="N94" i="17" s="1"/>
  <c r="N137" i="17"/>
  <c r="BE137" i="17" s="1"/>
  <c r="BI135" i="17"/>
  <c r="BH135" i="17"/>
  <c r="BG135" i="17"/>
  <c r="BF135" i="17"/>
  <c r="AA135" i="17"/>
  <c r="Y135" i="17"/>
  <c r="W135" i="17"/>
  <c r="BK135" i="17"/>
  <c r="N135" i="17"/>
  <c r="BE135" i="17" s="1"/>
  <c r="BI134" i="17"/>
  <c r="BH134" i="17"/>
  <c r="BG134" i="17"/>
  <c r="BF134" i="17"/>
  <c r="BE134" i="17"/>
  <c r="AA134" i="17"/>
  <c r="AA133" i="17" s="1"/>
  <c r="Y134" i="17"/>
  <c r="Y133" i="17" s="1"/>
  <c r="W134" i="17"/>
  <c r="W133" i="17" s="1"/>
  <c r="BK134" i="17"/>
  <c r="BK133" i="17" s="1"/>
  <c r="N133" i="17" s="1"/>
  <c r="N93" i="17" s="1"/>
  <c r="N134" i="17"/>
  <c r="BI132" i="17"/>
  <c r="BH132" i="17"/>
  <c r="BG132" i="17"/>
  <c r="BF132" i="17"/>
  <c r="AA132" i="17"/>
  <c r="Y132" i="17"/>
  <c r="W132" i="17"/>
  <c r="BK132" i="17"/>
  <c r="N132" i="17"/>
  <c r="BE132" i="17" s="1"/>
  <c r="BI131" i="17"/>
  <c r="BH131" i="17"/>
  <c r="BG131" i="17"/>
  <c r="BF131" i="17"/>
  <c r="AA131" i="17"/>
  <c r="Y131" i="17"/>
  <c r="W131" i="17"/>
  <c r="BK131" i="17"/>
  <c r="N131" i="17"/>
  <c r="BE131" i="17" s="1"/>
  <c r="BI130" i="17"/>
  <c r="BH130" i="17"/>
  <c r="BG130" i="17"/>
  <c r="BF130" i="17"/>
  <c r="AA130" i="17"/>
  <c r="AA129" i="17" s="1"/>
  <c r="AA128" i="17" s="1"/>
  <c r="Y130" i="17"/>
  <c r="Y129" i="17" s="1"/>
  <c r="Y128" i="17" s="1"/>
  <c r="W130" i="17"/>
  <c r="W129" i="17" s="1"/>
  <c r="W128" i="17" s="1"/>
  <c r="BK130" i="17"/>
  <c r="BK129" i="17" s="1"/>
  <c r="N130" i="17"/>
  <c r="BE130" i="17" s="1"/>
  <c r="BI127" i="17"/>
  <c r="BH127" i="17"/>
  <c r="BG127" i="17"/>
  <c r="BF127" i="17"/>
  <c r="BE127" i="17"/>
  <c r="AA127" i="17"/>
  <c r="Y127" i="17"/>
  <c r="W127" i="17"/>
  <c r="BK127" i="17"/>
  <c r="N127" i="17"/>
  <c r="BI125" i="17"/>
  <c r="BH125" i="17"/>
  <c r="BG125" i="17"/>
  <c r="BF125" i="17"/>
  <c r="BE125" i="17"/>
  <c r="AA125" i="17"/>
  <c r="AA124" i="17" s="1"/>
  <c r="AA123" i="17" s="1"/>
  <c r="AA122" i="17" s="1"/>
  <c r="Y125" i="17"/>
  <c r="Y124" i="17" s="1"/>
  <c r="Y123" i="17" s="1"/>
  <c r="Y122" i="17" s="1"/>
  <c r="W125" i="17"/>
  <c r="W124" i="17" s="1"/>
  <c r="W123" i="17" s="1"/>
  <c r="W122" i="17" s="1"/>
  <c r="AU103" i="1" s="1"/>
  <c r="BK125" i="17"/>
  <c r="BK124" i="17" s="1"/>
  <c r="N125" i="17"/>
  <c r="M119" i="17"/>
  <c r="M118" i="17"/>
  <c r="F118" i="17"/>
  <c r="F116" i="17"/>
  <c r="F114" i="17"/>
  <c r="BI103" i="17"/>
  <c r="BH103" i="17"/>
  <c r="BG103" i="17"/>
  <c r="BF103" i="17"/>
  <c r="BI102" i="17"/>
  <c r="BH102" i="17"/>
  <c r="BG102" i="17"/>
  <c r="BF102" i="17"/>
  <c r="BI101" i="17"/>
  <c r="BH101" i="17"/>
  <c r="BG101" i="17"/>
  <c r="BF101" i="17"/>
  <c r="BI100" i="17"/>
  <c r="BH100" i="17"/>
  <c r="BG100" i="17"/>
  <c r="BF100" i="17"/>
  <c r="BI99" i="17"/>
  <c r="BH99" i="17"/>
  <c r="BG99" i="17"/>
  <c r="BF99" i="17"/>
  <c r="BI98" i="17"/>
  <c r="H36" i="17" s="1"/>
  <c r="BD103" i="1" s="1"/>
  <c r="BH98" i="17"/>
  <c r="H35" i="17" s="1"/>
  <c r="BC103" i="1" s="1"/>
  <c r="BG98" i="17"/>
  <c r="H34" i="17" s="1"/>
  <c r="BB103" i="1" s="1"/>
  <c r="BF98" i="17"/>
  <c r="M33" i="17" s="1"/>
  <c r="AW103" i="1" s="1"/>
  <c r="M84" i="17"/>
  <c r="M83" i="17"/>
  <c r="F83" i="17"/>
  <c r="M81" i="17"/>
  <c r="F81" i="17"/>
  <c r="F79" i="17"/>
  <c r="O15" i="17"/>
  <c r="E15" i="17"/>
  <c r="F119" i="17" s="1"/>
  <c r="O14" i="17"/>
  <c r="O9" i="17"/>
  <c r="M116" i="17" s="1"/>
  <c r="F6" i="17"/>
  <c r="F113" i="17" s="1"/>
  <c r="AY102" i="1"/>
  <c r="AX102" i="1"/>
  <c r="BI127" i="16"/>
  <c r="BH127" i="16"/>
  <c r="BG127" i="16"/>
  <c r="BF127" i="16"/>
  <c r="N127" i="16"/>
  <c r="BE127" i="16" s="1"/>
  <c r="BK127" i="16"/>
  <c r="BI126" i="16"/>
  <c r="BH126" i="16"/>
  <c r="BG126" i="16"/>
  <c r="BF126" i="16"/>
  <c r="BK126" i="16"/>
  <c r="N126" i="16" s="1"/>
  <c r="BE126" i="16" s="1"/>
  <c r="BI125" i="16"/>
  <c r="BH125" i="16"/>
  <c r="BG125" i="16"/>
  <c r="BF125" i="16"/>
  <c r="N125" i="16"/>
  <c r="BE125" i="16" s="1"/>
  <c r="BK125" i="16"/>
  <c r="BI124" i="16"/>
  <c r="BH124" i="16"/>
  <c r="BG124" i="16"/>
  <c r="BF124" i="16"/>
  <c r="BK124" i="16"/>
  <c r="N124" i="16" s="1"/>
  <c r="BE124" i="16" s="1"/>
  <c r="BI123" i="16"/>
  <c r="BH123" i="16"/>
  <c r="BG123" i="16"/>
  <c r="BF123" i="16"/>
  <c r="N123" i="16"/>
  <c r="BE123" i="16" s="1"/>
  <c r="BK123" i="16"/>
  <c r="BK122" i="16" s="1"/>
  <c r="N122" i="16" s="1"/>
  <c r="N91" i="16" s="1"/>
  <c r="BI121" i="16"/>
  <c r="BH121" i="16"/>
  <c r="BG121" i="16"/>
  <c r="BF121" i="16"/>
  <c r="BE121" i="16"/>
  <c r="AA121" i="16"/>
  <c r="AA120" i="16" s="1"/>
  <c r="AA119" i="16" s="1"/>
  <c r="AA118" i="16" s="1"/>
  <c r="Y121" i="16"/>
  <c r="Y120" i="16" s="1"/>
  <c r="Y119" i="16" s="1"/>
  <c r="Y118" i="16" s="1"/>
  <c r="W121" i="16"/>
  <c r="W120" i="16" s="1"/>
  <c r="W119" i="16" s="1"/>
  <c r="W118" i="16" s="1"/>
  <c r="AU102" i="1" s="1"/>
  <c r="BK121" i="16"/>
  <c r="BK120" i="16" s="1"/>
  <c r="N121" i="16"/>
  <c r="M115" i="16"/>
  <c r="M114" i="16"/>
  <c r="F114" i="16"/>
  <c r="F112" i="16"/>
  <c r="F110" i="16"/>
  <c r="BI99" i="16"/>
  <c r="BH99" i="16"/>
  <c r="BG99" i="16"/>
  <c r="BF99" i="16"/>
  <c r="BI98" i="16"/>
  <c r="BH98" i="16"/>
  <c r="BG98" i="16"/>
  <c r="BF98" i="16"/>
  <c r="BI97" i="16"/>
  <c r="BH97" i="16"/>
  <c r="BG97" i="16"/>
  <c r="BF97" i="16"/>
  <c r="BI96" i="16"/>
  <c r="BH96" i="16"/>
  <c r="BG96" i="16"/>
  <c r="BF96" i="16"/>
  <c r="BI95" i="16"/>
  <c r="BH95" i="16"/>
  <c r="BG95" i="16"/>
  <c r="BF95" i="16"/>
  <c r="BI94" i="16"/>
  <c r="H36" i="16" s="1"/>
  <c r="BD102" i="1" s="1"/>
  <c r="BH94" i="16"/>
  <c r="H35" i="16" s="1"/>
  <c r="BC102" i="1" s="1"/>
  <c r="BG94" i="16"/>
  <c r="H34" i="16" s="1"/>
  <c r="BB102" i="1" s="1"/>
  <c r="BF94" i="16"/>
  <c r="M33" i="16" s="1"/>
  <c r="AW102" i="1" s="1"/>
  <c r="M84" i="16"/>
  <c r="M83" i="16"/>
  <c r="F83" i="16"/>
  <c r="F81" i="16"/>
  <c r="F79" i="16"/>
  <c r="O15" i="16"/>
  <c r="E15" i="16"/>
  <c r="O14" i="16"/>
  <c r="O9" i="16"/>
  <c r="M112" i="16" s="1"/>
  <c r="F6" i="16"/>
  <c r="AY101" i="1"/>
  <c r="AX101" i="1"/>
  <c r="BI190" i="15"/>
  <c r="BH190" i="15"/>
  <c r="BG190" i="15"/>
  <c r="BF190" i="15"/>
  <c r="BK190" i="15"/>
  <c r="N190" i="15" s="1"/>
  <c r="BE190" i="15" s="1"/>
  <c r="BI189" i="15"/>
  <c r="BH189" i="15"/>
  <c r="BG189" i="15"/>
  <c r="BF189" i="15"/>
  <c r="BK189" i="15"/>
  <c r="N189" i="15" s="1"/>
  <c r="BE189" i="15" s="1"/>
  <c r="BI188" i="15"/>
  <c r="BH188" i="15"/>
  <c r="BG188" i="15"/>
  <c r="BF188" i="15"/>
  <c r="BK188" i="15"/>
  <c r="N188" i="15" s="1"/>
  <c r="BE188" i="15" s="1"/>
  <c r="BI187" i="15"/>
  <c r="BH187" i="15"/>
  <c r="BG187" i="15"/>
  <c r="BF187" i="15"/>
  <c r="BK187" i="15"/>
  <c r="N187" i="15" s="1"/>
  <c r="BE187" i="15" s="1"/>
  <c r="BI186" i="15"/>
  <c r="BH186" i="15"/>
  <c r="BG186" i="15"/>
  <c r="BF186" i="15"/>
  <c r="BK186" i="15"/>
  <c r="BK185" i="15" s="1"/>
  <c r="N185" i="15" s="1"/>
  <c r="N95" i="15" s="1"/>
  <c r="BI184" i="15"/>
  <c r="BH184" i="15"/>
  <c r="BG184" i="15"/>
  <c r="BF184" i="15"/>
  <c r="AA184" i="15"/>
  <c r="AA183" i="15" s="1"/>
  <c r="Y184" i="15"/>
  <c r="Y183" i="15" s="1"/>
  <c r="W184" i="15"/>
  <c r="W183" i="15" s="1"/>
  <c r="BK184" i="15"/>
  <c r="BK183" i="15" s="1"/>
  <c r="N183" i="15" s="1"/>
  <c r="N94" i="15" s="1"/>
  <c r="N184" i="15"/>
  <c r="BE184" i="15" s="1"/>
  <c r="BI182" i="15"/>
  <c r="BH182" i="15"/>
  <c r="BG182" i="15"/>
  <c r="BF182" i="15"/>
  <c r="AA182" i="15"/>
  <c r="Y182" i="15"/>
  <c r="W182" i="15"/>
  <c r="BK182" i="15"/>
  <c r="N182" i="15"/>
  <c r="BE182" i="15" s="1"/>
  <c r="BI181" i="15"/>
  <c r="BH181" i="15"/>
  <c r="BG181" i="15"/>
  <c r="BF181" i="15"/>
  <c r="BE181" i="15"/>
  <c r="AA181" i="15"/>
  <c r="Y181" i="15"/>
  <c r="W181" i="15"/>
  <c r="BK181" i="15"/>
  <c r="N181" i="15"/>
  <c r="BI180" i="15"/>
  <c r="BH180" i="15"/>
  <c r="BG180" i="15"/>
  <c r="BF180" i="15"/>
  <c r="BE180" i="15"/>
  <c r="AA180" i="15"/>
  <c r="AA179" i="15" s="1"/>
  <c r="Y180" i="15"/>
  <c r="Y179" i="15" s="1"/>
  <c r="W180" i="15"/>
  <c r="W179" i="15" s="1"/>
  <c r="BK180" i="15"/>
  <c r="BK179" i="15" s="1"/>
  <c r="N179" i="15" s="1"/>
  <c r="N93" i="15" s="1"/>
  <c r="N180" i="15"/>
  <c r="BI177" i="15"/>
  <c r="BH177" i="15"/>
  <c r="BG177" i="15"/>
  <c r="BF177" i="15"/>
  <c r="AA177" i="15"/>
  <c r="Y177" i="15"/>
  <c r="W177" i="15"/>
  <c r="BK177" i="15"/>
  <c r="N177" i="15"/>
  <c r="BE177" i="15" s="1"/>
  <c r="BI175" i="15"/>
  <c r="BH175" i="15"/>
  <c r="BG175" i="15"/>
  <c r="BF175" i="15"/>
  <c r="AA175" i="15"/>
  <c r="Y175" i="15"/>
  <c r="W175" i="15"/>
  <c r="BK175" i="15"/>
  <c r="N175" i="15"/>
  <c r="BE175" i="15" s="1"/>
  <c r="BI174" i="15"/>
  <c r="BH174" i="15"/>
  <c r="BG174" i="15"/>
  <c r="BF174" i="15"/>
  <c r="BE174" i="15"/>
  <c r="AA174" i="15"/>
  <c r="Y174" i="15"/>
  <c r="W174" i="15"/>
  <c r="BK174" i="15"/>
  <c r="N174" i="15"/>
  <c r="BI172" i="15"/>
  <c r="BH172" i="15"/>
  <c r="BG172" i="15"/>
  <c r="BF172" i="15"/>
  <c r="BE172" i="15"/>
  <c r="AA172" i="15"/>
  <c r="Y172" i="15"/>
  <c r="W172" i="15"/>
  <c r="BK172" i="15"/>
  <c r="N172" i="15"/>
  <c r="BI170" i="15"/>
  <c r="BH170" i="15"/>
  <c r="BG170" i="15"/>
  <c r="BF170" i="15"/>
  <c r="BE170" i="15"/>
  <c r="AA170" i="15"/>
  <c r="Y170" i="15"/>
  <c r="W170" i="15"/>
  <c r="BK170" i="15"/>
  <c r="N170" i="15"/>
  <c r="BI168" i="15"/>
  <c r="BH168" i="15"/>
  <c r="BG168" i="15"/>
  <c r="BF168" i="15"/>
  <c r="BE168" i="15"/>
  <c r="AA168" i="15"/>
  <c r="Y168" i="15"/>
  <c r="W168" i="15"/>
  <c r="BK168" i="15"/>
  <c r="N168" i="15"/>
  <c r="BI166" i="15"/>
  <c r="BH166" i="15"/>
  <c r="BG166" i="15"/>
  <c r="BF166" i="15"/>
  <c r="BE166" i="15"/>
  <c r="AA166" i="15"/>
  <c r="Y166" i="15"/>
  <c r="W166" i="15"/>
  <c r="BK166" i="15"/>
  <c r="N166" i="15"/>
  <c r="BI164" i="15"/>
  <c r="BH164" i="15"/>
  <c r="BG164" i="15"/>
  <c r="BF164" i="15"/>
  <c r="BE164" i="15"/>
  <c r="AA164" i="15"/>
  <c r="AA163" i="15" s="1"/>
  <c r="Y164" i="15"/>
  <c r="Y163" i="15" s="1"/>
  <c r="W164" i="15"/>
  <c r="W163" i="15" s="1"/>
  <c r="BK164" i="15"/>
  <c r="BK163" i="15" s="1"/>
  <c r="N163" i="15" s="1"/>
  <c r="N92" i="15" s="1"/>
  <c r="N164" i="15"/>
  <c r="BI161" i="15"/>
  <c r="BH161" i="15"/>
  <c r="BG161" i="15"/>
  <c r="BF161" i="15"/>
  <c r="AA161" i="15"/>
  <c r="Y161" i="15"/>
  <c r="W161" i="15"/>
  <c r="BK161" i="15"/>
  <c r="N161" i="15"/>
  <c r="BE161" i="15" s="1"/>
  <c r="BI159" i="15"/>
  <c r="BH159" i="15"/>
  <c r="BG159" i="15"/>
  <c r="BF159" i="15"/>
  <c r="AA159" i="15"/>
  <c r="Y159" i="15"/>
  <c r="W159" i="15"/>
  <c r="BK159" i="15"/>
  <c r="N159" i="15"/>
  <c r="BE159" i="15" s="1"/>
  <c r="BI157" i="15"/>
  <c r="BH157" i="15"/>
  <c r="BG157" i="15"/>
  <c r="BF157" i="15"/>
  <c r="AA157" i="15"/>
  <c r="Y157" i="15"/>
  <c r="W157" i="15"/>
  <c r="BK157" i="15"/>
  <c r="N157" i="15"/>
  <c r="BE157" i="15" s="1"/>
  <c r="BI155" i="15"/>
  <c r="BH155" i="15"/>
  <c r="BG155" i="15"/>
  <c r="BF155" i="15"/>
  <c r="BE155" i="15"/>
  <c r="AA155" i="15"/>
  <c r="Y155" i="15"/>
  <c r="W155" i="15"/>
  <c r="BK155" i="15"/>
  <c r="N155" i="15"/>
  <c r="BI153" i="15"/>
  <c r="BH153" i="15"/>
  <c r="BG153" i="15"/>
  <c r="BF153" i="15"/>
  <c r="BE153" i="15"/>
  <c r="AA153" i="15"/>
  <c r="Y153" i="15"/>
  <c r="W153" i="15"/>
  <c r="BK153" i="15"/>
  <c r="N153" i="15"/>
  <c r="BI151" i="15"/>
  <c r="BH151" i="15"/>
  <c r="BG151" i="15"/>
  <c r="BF151" i="15"/>
  <c r="BE151" i="15"/>
  <c r="AA151" i="15"/>
  <c r="Y151" i="15"/>
  <c r="W151" i="15"/>
  <c r="BK151" i="15"/>
  <c r="N151" i="15"/>
  <c r="BI149" i="15"/>
  <c r="BH149" i="15"/>
  <c r="BG149" i="15"/>
  <c r="BF149" i="15"/>
  <c r="BE149" i="15"/>
  <c r="AA149" i="15"/>
  <c r="Y149" i="15"/>
  <c r="W149" i="15"/>
  <c r="BK149" i="15"/>
  <c r="N149" i="15"/>
  <c r="BI147" i="15"/>
  <c r="BH147" i="15"/>
  <c r="BG147" i="15"/>
  <c r="BF147" i="15"/>
  <c r="BE147" i="15"/>
  <c r="AA147" i="15"/>
  <c r="AA146" i="15" s="1"/>
  <c r="Y147" i="15"/>
  <c r="Y146" i="15" s="1"/>
  <c r="W147" i="15"/>
  <c r="W146" i="15" s="1"/>
  <c r="BK147" i="15"/>
  <c r="BK146" i="15" s="1"/>
  <c r="N146" i="15" s="1"/>
  <c r="N91" i="15" s="1"/>
  <c r="N147" i="15"/>
  <c r="BI144" i="15"/>
  <c r="BH144" i="15"/>
  <c r="BG144" i="15"/>
  <c r="BF144" i="15"/>
  <c r="AA144" i="15"/>
  <c r="Y144" i="15"/>
  <c r="W144" i="15"/>
  <c r="BK144" i="15"/>
  <c r="N144" i="15"/>
  <c r="BE144" i="15" s="1"/>
  <c r="BI142" i="15"/>
  <c r="BH142" i="15"/>
  <c r="BG142" i="15"/>
  <c r="BF142" i="15"/>
  <c r="AA142" i="15"/>
  <c r="Y142" i="15"/>
  <c r="W142" i="15"/>
  <c r="BK142" i="15"/>
  <c r="N142" i="15"/>
  <c r="BE142" i="15" s="1"/>
  <c r="BI140" i="15"/>
  <c r="BH140" i="15"/>
  <c r="BG140" i="15"/>
  <c r="BF140" i="15"/>
  <c r="AA140" i="15"/>
  <c r="Y140" i="15"/>
  <c r="W140" i="15"/>
  <c r="BK140" i="15"/>
  <c r="N140" i="15"/>
  <c r="BE140" i="15" s="1"/>
  <c r="BI138" i="15"/>
  <c r="BH138" i="15"/>
  <c r="BG138" i="15"/>
  <c r="BF138" i="15"/>
  <c r="AA138" i="15"/>
  <c r="Y138" i="15"/>
  <c r="W138" i="15"/>
  <c r="BK138" i="15"/>
  <c r="N138" i="15"/>
  <c r="BE138" i="15" s="1"/>
  <c r="BI136" i="15"/>
  <c r="BH136" i="15"/>
  <c r="BG136" i="15"/>
  <c r="BF136" i="15"/>
  <c r="BE136" i="15"/>
  <c r="AA136" i="15"/>
  <c r="Y136" i="15"/>
  <c r="W136" i="15"/>
  <c r="BK136" i="15"/>
  <c r="N136" i="15"/>
  <c r="BI133" i="15"/>
  <c r="BH133" i="15"/>
  <c r="BG133" i="15"/>
  <c r="BF133" i="15"/>
  <c r="BE133" i="15"/>
  <c r="AA133" i="15"/>
  <c r="Y133" i="15"/>
  <c r="W133" i="15"/>
  <c r="BK133" i="15"/>
  <c r="N133" i="15"/>
  <c r="BI131" i="15"/>
  <c r="BH131" i="15"/>
  <c r="BG131" i="15"/>
  <c r="BF131" i="15"/>
  <c r="BE131" i="15"/>
  <c r="AA131" i="15"/>
  <c r="Y131" i="15"/>
  <c r="W131" i="15"/>
  <c r="BK131" i="15"/>
  <c r="N131" i="15"/>
  <c r="BI129" i="15"/>
  <c r="BH129" i="15"/>
  <c r="BG129" i="15"/>
  <c r="BF129" i="15"/>
  <c r="BE129" i="15"/>
  <c r="AA129" i="15"/>
  <c r="Y129" i="15"/>
  <c r="W129" i="15"/>
  <c r="BK129" i="15"/>
  <c r="N129" i="15"/>
  <c r="BI127" i="15"/>
  <c r="BH127" i="15"/>
  <c r="BG127" i="15"/>
  <c r="BF127" i="15"/>
  <c r="BE127" i="15"/>
  <c r="AA127" i="15"/>
  <c r="Y127" i="15"/>
  <c r="W127" i="15"/>
  <c r="BK127" i="15"/>
  <c r="N127" i="15"/>
  <c r="BI125" i="15"/>
  <c r="BH125" i="15"/>
  <c r="BG125" i="15"/>
  <c r="BF125" i="15"/>
  <c r="BE125" i="15"/>
  <c r="AA125" i="15"/>
  <c r="AA124" i="15" s="1"/>
  <c r="AA123" i="15" s="1"/>
  <c r="AA122" i="15" s="1"/>
  <c r="Y125" i="15"/>
  <c r="Y124" i="15" s="1"/>
  <c r="Y123" i="15" s="1"/>
  <c r="Y122" i="15" s="1"/>
  <c r="W125" i="15"/>
  <c r="W124" i="15" s="1"/>
  <c r="W123" i="15" s="1"/>
  <c r="W122" i="15" s="1"/>
  <c r="AU101" i="1" s="1"/>
  <c r="BK125" i="15"/>
  <c r="BK124" i="15" s="1"/>
  <c r="N125" i="15"/>
  <c r="M119" i="15"/>
  <c r="M118" i="15"/>
  <c r="F118" i="15"/>
  <c r="F116" i="15"/>
  <c r="F114" i="15"/>
  <c r="BI103" i="15"/>
  <c r="BH103" i="15"/>
  <c r="BG103" i="15"/>
  <c r="BF103" i="15"/>
  <c r="BI102" i="15"/>
  <c r="BH102" i="15"/>
  <c r="BG102" i="15"/>
  <c r="BF102" i="15"/>
  <c r="BI101" i="15"/>
  <c r="BH101" i="15"/>
  <c r="BG101" i="15"/>
  <c r="BF101" i="15"/>
  <c r="BI100" i="15"/>
  <c r="BH100" i="15"/>
  <c r="BG100" i="15"/>
  <c r="BF100" i="15"/>
  <c r="BI99" i="15"/>
  <c r="BH99" i="15"/>
  <c r="BG99" i="15"/>
  <c r="BF99" i="15"/>
  <c r="BI98" i="15"/>
  <c r="H36" i="15" s="1"/>
  <c r="BD101" i="1" s="1"/>
  <c r="BH98" i="15"/>
  <c r="H35" i="15" s="1"/>
  <c r="BC101" i="1" s="1"/>
  <c r="BG98" i="15"/>
  <c r="H34" i="15" s="1"/>
  <c r="BB101" i="1" s="1"/>
  <c r="BF98" i="15"/>
  <c r="H33" i="15" s="1"/>
  <c r="BA101" i="1" s="1"/>
  <c r="M84" i="15"/>
  <c r="M83" i="15"/>
  <c r="F83" i="15"/>
  <c r="M81" i="15"/>
  <c r="F81" i="15"/>
  <c r="F79" i="15"/>
  <c r="O15" i="15"/>
  <c r="E15" i="15"/>
  <c r="F119" i="15" s="1"/>
  <c r="O14" i="15"/>
  <c r="O9" i="15"/>
  <c r="M116" i="15" s="1"/>
  <c r="F6" i="15"/>
  <c r="F113" i="15" s="1"/>
  <c r="AY100" i="1"/>
  <c r="AX100" i="1"/>
  <c r="BI127" i="14"/>
  <c r="BH127" i="14"/>
  <c r="BG127" i="14"/>
  <c r="BF127" i="14"/>
  <c r="N127" i="14"/>
  <c r="BE127" i="14" s="1"/>
  <c r="BK127" i="14"/>
  <c r="BI126" i="14"/>
  <c r="BH126" i="14"/>
  <c r="BG126" i="14"/>
  <c r="BF126" i="14"/>
  <c r="BK126" i="14"/>
  <c r="N126" i="14" s="1"/>
  <c r="BE126" i="14" s="1"/>
  <c r="BI125" i="14"/>
  <c r="BH125" i="14"/>
  <c r="BG125" i="14"/>
  <c r="BF125" i="14"/>
  <c r="N125" i="14"/>
  <c r="BE125" i="14" s="1"/>
  <c r="BK125" i="14"/>
  <c r="BI124" i="14"/>
  <c r="BH124" i="14"/>
  <c r="BG124" i="14"/>
  <c r="BF124" i="14"/>
  <c r="BK124" i="14"/>
  <c r="N124" i="14" s="1"/>
  <c r="BE124" i="14" s="1"/>
  <c r="BI123" i="14"/>
  <c r="BH123" i="14"/>
  <c r="BG123" i="14"/>
  <c r="BF123" i="14"/>
  <c r="N123" i="14"/>
  <c r="BE123" i="14" s="1"/>
  <c r="BK123" i="14"/>
  <c r="BK122" i="14" s="1"/>
  <c r="N122" i="14" s="1"/>
  <c r="N91" i="14" s="1"/>
  <c r="BI121" i="14"/>
  <c r="BH121" i="14"/>
  <c r="BG121" i="14"/>
  <c r="BF121" i="14"/>
  <c r="BE121" i="14"/>
  <c r="AA121" i="14"/>
  <c r="AA120" i="14" s="1"/>
  <c r="AA119" i="14" s="1"/>
  <c r="AA118" i="14" s="1"/>
  <c r="Y121" i="14"/>
  <c r="Y120" i="14" s="1"/>
  <c r="Y119" i="14" s="1"/>
  <c r="Y118" i="14" s="1"/>
  <c r="W121" i="14"/>
  <c r="W120" i="14" s="1"/>
  <c r="W119" i="14" s="1"/>
  <c r="W118" i="14" s="1"/>
  <c r="AU100" i="1" s="1"/>
  <c r="BK121" i="14"/>
  <c r="BK120" i="14" s="1"/>
  <c r="N121" i="14"/>
  <c r="M115" i="14"/>
  <c r="M114" i="14"/>
  <c r="F114" i="14"/>
  <c r="F112" i="14"/>
  <c r="F110" i="14"/>
  <c r="BI99" i="14"/>
  <c r="BH99" i="14"/>
  <c r="BG99" i="14"/>
  <c r="BF99" i="14"/>
  <c r="BI98" i="14"/>
  <c r="BH98" i="14"/>
  <c r="BG98" i="14"/>
  <c r="BF98" i="14"/>
  <c r="BI97" i="14"/>
  <c r="BH97" i="14"/>
  <c r="BG97" i="14"/>
  <c r="BF97" i="14"/>
  <c r="BI96" i="14"/>
  <c r="BH96" i="14"/>
  <c r="BG96" i="14"/>
  <c r="BF96" i="14"/>
  <c r="BI95" i="14"/>
  <c r="BH95" i="14"/>
  <c r="BG95" i="14"/>
  <c r="BF95" i="14"/>
  <c r="BI94" i="14"/>
  <c r="H36" i="14" s="1"/>
  <c r="BD100" i="1" s="1"/>
  <c r="BH94" i="14"/>
  <c r="H35" i="14" s="1"/>
  <c r="BC100" i="1" s="1"/>
  <c r="BG94" i="14"/>
  <c r="H34" i="14" s="1"/>
  <c r="BB100" i="1" s="1"/>
  <c r="BF94" i="14"/>
  <c r="M84" i="14"/>
  <c r="M83" i="14"/>
  <c r="F83" i="14"/>
  <c r="M81" i="14"/>
  <c r="F81" i="14"/>
  <c r="F79" i="14"/>
  <c r="O15" i="14"/>
  <c r="E15" i="14"/>
  <c r="F115" i="14" s="1"/>
  <c r="O14" i="14"/>
  <c r="O9" i="14"/>
  <c r="M112" i="14" s="1"/>
  <c r="F6" i="14"/>
  <c r="F109" i="14" s="1"/>
  <c r="AY99" i="1"/>
  <c r="AX99" i="1"/>
  <c r="BI152" i="13"/>
  <c r="BH152" i="13"/>
  <c r="BG152" i="13"/>
  <c r="BF152" i="13"/>
  <c r="BK152" i="13"/>
  <c r="N152" i="13" s="1"/>
  <c r="BE152" i="13" s="1"/>
  <c r="BI151" i="13"/>
  <c r="BH151" i="13"/>
  <c r="BG151" i="13"/>
  <c r="BF151" i="13"/>
  <c r="N151" i="13"/>
  <c r="BE151" i="13" s="1"/>
  <c r="BK151" i="13"/>
  <c r="BI150" i="13"/>
  <c r="BH150" i="13"/>
  <c r="BG150" i="13"/>
  <c r="BF150" i="13"/>
  <c r="BK150" i="13"/>
  <c r="N150" i="13" s="1"/>
  <c r="BE150" i="13" s="1"/>
  <c r="BI149" i="13"/>
  <c r="BH149" i="13"/>
  <c r="BG149" i="13"/>
  <c r="BF149" i="13"/>
  <c r="N149" i="13"/>
  <c r="BE149" i="13" s="1"/>
  <c r="BK149" i="13"/>
  <c r="BI148" i="13"/>
  <c r="BH148" i="13"/>
  <c r="BG148" i="13"/>
  <c r="BF148" i="13"/>
  <c r="BK148" i="13"/>
  <c r="N148" i="13" s="1"/>
  <c r="BE148" i="13" s="1"/>
  <c r="BI146" i="13"/>
  <c r="BH146" i="13"/>
  <c r="BG146" i="13"/>
  <c r="BF146" i="13"/>
  <c r="AA146" i="13"/>
  <c r="AA145" i="13" s="1"/>
  <c r="Y146" i="13"/>
  <c r="Y145" i="13" s="1"/>
  <c r="W146" i="13"/>
  <c r="W145" i="13" s="1"/>
  <c r="BK146" i="13"/>
  <c r="BK145" i="13" s="1"/>
  <c r="N145" i="13" s="1"/>
  <c r="N93" i="13" s="1"/>
  <c r="N146" i="13"/>
  <c r="BE146" i="13" s="1"/>
  <c r="BI144" i="13"/>
  <c r="BH144" i="13"/>
  <c r="BG144" i="13"/>
  <c r="BF144" i="13"/>
  <c r="BE144" i="13"/>
  <c r="AA144" i="13"/>
  <c r="Y144" i="13"/>
  <c r="W144" i="13"/>
  <c r="BK144" i="13"/>
  <c r="N144" i="13"/>
  <c r="BI143" i="13"/>
  <c r="BH143" i="13"/>
  <c r="BG143" i="13"/>
  <c r="BF143" i="13"/>
  <c r="BE143" i="13"/>
  <c r="AA143" i="13"/>
  <c r="Y143" i="13"/>
  <c r="W143" i="13"/>
  <c r="BK143" i="13"/>
  <c r="N143" i="13"/>
  <c r="BI142" i="13"/>
  <c r="BH142" i="13"/>
  <c r="BG142" i="13"/>
  <c r="BF142" i="13"/>
  <c r="BE142" i="13"/>
  <c r="AA142" i="13"/>
  <c r="Y142" i="13"/>
  <c r="W142" i="13"/>
  <c r="BK142" i="13"/>
  <c r="N142" i="13"/>
  <c r="BI141" i="13"/>
  <c r="BH141" i="13"/>
  <c r="BG141" i="13"/>
  <c r="BF141" i="13"/>
  <c r="BE141" i="13"/>
  <c r="AA141" i="13"/>
  <c r="Y141" i="13"/>
  <c r="W141" i="13"/>
  <c r="BK141" i="13"/>
  <c r="N141" i="13"/>
  <c r="BI140" i="13"/>
  <c r="BH140" i="13"/>
  <c r="BG140" i="13"/>
  <c r="BF140" i="13"/>
  <c r="BE140" i="13"/>
  <c r="AA140" i="13"/>
  <c r="Y140" i="13"/>
  <c r="W140" i="13"/>
  <c r="BK140" i="13"/>
  <c r="N140" i="13"/>
  <c r="BI139" i="13"/>
  <c r="BH139" i="13"/>
  <c r="BG139" i="13"/>
  <c r="BF139" i="13"/>
  <c r="BE139" i="13"/>
  <c r="AA139" i="13"/>
  <c r="Y139" i="13"/>
  <c r="W139" i="13"/>
  <c r="BK139" i="13"/>
  <c r="N139" i="13"/>
  <c r="BI138" i="13"/>
  <c r="BH138" i="13"/>
  <c r="BG138" i="13"/>
  <c r="BF138" i="13"/>
  <c r="BE138" i="13"/>
  <c r="AA138" i="13"/>
  <c r="AA137" i="13" s="1"/>
  <c r="Y138" i="13"/>
  <c r="Y137" i="13" s="1"/>
  <c r="W138" i="13"/>
  <c r="W137" i="13" s="1"/>
  <c r="BK138" i="13"/>
  <c r="BK137" i="13" s="1"/>
  <c r="N137" i="13" s="1"/>
  <c r="N92" i="13" s="1"/>
  <c r="N138" i="13"/>
  <c r="BI135" i="13"/>
  <c r="BH135" i="13"/>
  <c r="BG135" i="13"/>
  <c r="BF135" i="13"/>
  <c r="AA135" i="13"/>
  <c r="Y135" i="13"/>
  <c r="W135" i="13"/>
  <c r="BK135" i="13"/>
  <c r="N135" i="13"/>
  <c r="BE135" i="13" s="1"/>
  <c r="BI133" i="13"/>
  <c r="BH133" i="13"/>
  <c r="BG133" i="13"/>
  <c r="BF133" i="13"/>
  <c r="AA133" i="13"/>
  <c r="AA132" i="13" s="1"/>
  <c r="Y133" i="13"/>
  <c r="Y132" i="13" s="1"/>
  <c r="W133" i="13"/>
  <c r="W132" i="13" s="1"/>
  <c r="BK133" i="13"/>
  <c r="BK132" i="13" s="1"/>
  <c r="N132" i="13" s="1"/>
  <c r="N91" i="13" s="1"/>
  <c r="N133" i="13"/>
  <c r="BE133" i="13" s="1"/>
  <c r="BI130" i="13"/>
  <c r="BH130" i="13"/>
  <c r="BG130" i="13"/>
  <c r="BF130" i="13"/>
  <c r="BE130" i="13"/>
  <c r="AA130" i="13"/>
  <c r="Y130" i="13"/>
  <c r="W130" i="13"/>
  <c r="BK130" i="13"/>
  <c r="N130" i="13"/>
  <c r="BI128" i="13"/>
  <c r="BH128" i="13"/>
  <c r="BG128" i="13"/>
  <c r="BF128" i="13"/>
  <c r="BE128" i="13"/>
  <c r="AA128" i="13"/>
  <c r="Y128" i="13"/>
  <c r="W128" i="13"/>
  <c r="BK128" i="13"/>
  <c r="N128" i="13"/>
  <c r="BI126" i="13"/>
  <c r="BH126" i="13"/>
  <c r="BG126" i="13"/>
  <c r="BF126" i="13"/>
  <c r="BE126" i="13"/>
  <c r="AA126" i="13"/>
  <c r="Y126" i="13"/>
  <c r="W126" i="13"/>
  <c r="BK126" i="13"/>
  <c r="N126" i="13"/>
  <c r="BI124" i="13"/>
  <c r="BH124" i="13"/>
  <c r="BG124" i="13"/>
  <c r="BF124" i="13"/>
  <c r="BE124" i="13"/>
  <c r="AA124" i="13"/>
  <c r="AA123" i="13" s="1"/>
  <c r="AA122" i="13" s="1"/>
  <c r="AA121" i="13" s="1"/>
  <c r="Y124" i="13"/>
  <c r="Y123" i="13" s="1"/>
  <c r="Y122" i="13" s="1"/>
  <c r="Y121" i="13" s="1"/>
  <c r="W124" i="13"/>
  <c r="W123" i="13" s="1"/>
  <c r="W122" i="13" s="1"/>
  <c r="W121" i="13" s="1"/>
  <c r="AU99" i="1" s="1"/>
  <c r="BK124" i="13"/>
  <c r="BK123" i="13" s="1"/>
  <c r="N124" i="13"/>
  <c r="M118" i="13"/>
  <c r="M117" i="13"/>
  <c r="F117" i="13"/>
  <c r="F115" i="13"/>
  <c r="F113" i="13"/>
  <c r="BI102" i="13"/>
  <c r="BH102" i="13"/>
  <c r="BG102" i="13"/>
  <c r="BF102" i="13"/>
  <c r="BI101" i="13"/>
  <c r="BH101" i="13"/>
  <c r="BG101" i="13"/>
  <c r="BF101" i="13"/>
  <c r="BI100" i="13"/>
  <c r="BH100" i="13"/>
  <c r="BG100" i="13"/>
  <c r="BF100" i="13"/>
  <c r="BI99" i="13"/>
  <c r="BH99" i="13"/>
  <c r="BG99" i="13"/>
  <c r="BF99" i="13"/>
  <c r="BI98" i="13"/>
  <c r="BH98" i="13"/>
  <c r="BG98" i="13"/>
  <c r="BF98" i="13"/>
  <c r="BI97" i="13"/>
  <c r="H36" i="13" s="1"/>
  <c r="BD99" i="1" s="1"/>
  <c r="BH97" i="13"/>
  <c r="H35" i="13" s="1"/>
  <c r="BC99" i="1" s="1"/>
  <c r="BG97" i="13"/>
  <c r="H34" i="13" s="1"/>
  <c r="BB99" i="1" s="1"/>
  <c r="BF97" i="13"/>
  <c r="H33" i="13" s="1"/>
  <c r="BA99" i="1" s="1"/>
  <c r="M84" i="13"/>
  <c r="M83" i="13"/>
  <c r="F83" i="13"/>
  <c r="M81" i="13"/>
  <c r="F81" i="13"/>
  <c r="F79" i="13"/>
  <c r="O15" i="13"/>
  <c r="E15" i="13"/>
  <c r="F118" i="13" s="1"/>
  <c r="O14" i="13"/>
  <c r="O9" i="13"/>
  <c r="M115" i="13" s="1"/>
  <c r="F6" i="13"/>
  <c r="F112" i="13" s="1"/>
  <c r="AY98" i="1"/>
  <c r="AX98" i="1"/>
  <c r="BI127" i="12"/>
  <c r="BH127" i="12"/>
  <c r="BG127" i="12"/>
  <c r="BF127" i="12"/>
  <c r="N127" i="12"/>
  <c r="BE127" i="12" s="1"/>
  <c r="BK127" i="12"/>
  <c r="BI126" i="12"/>
  <c r="BH126" i="12"/>
  <c r="BG126" i="12"/>
  <c r="BF126" i="12"/>
  <c r="BK126" i="12"/>
  <c r="N126" i="12" s="1"/>
  <c r="BE126" i="12" s="1"/>
  <c r="BI125" i="12"/>
  <c r="BH125" i="12"/>
  <c r="BG125" i="12"/>
  <c r="BF125" i="12"/>
  <c r="N125" i="12"/>
  <c r="BE125" i="12" s="1"/>
  <c r="BK125" i="12"/>
  <c r="BI124" i="12"/>
  <c r="BH124" i="12"/>
  <c r="BG124" i="12"/>
  <c r="BF124" i="12"/>
  <c r="BK124" i="12"/>
  <c r="N124" i="12" s="1"/>
  <c r="BE124" i="12" s="1"/>
  <c r="BI123" i="12"/>
  <c r="BH123" i="12"/>
  <c r="BG123" i="12"/>
  <c r="BF123" i="12"/>
  <c r="N123" i="12"/>
  <c r="BE123" i="12" s="1"/>
  <c r="BK123" i="12"/>
  <c r="BK122" i="12" s="1"/>
  <c r="N122" i="12" s="1"/>
  <c r="N91" i="12" s="1"/>
  <c r="BI121" i="12"/>
  <c r="BH121" i="12"/>
  <c r="BG121" i="12"/>
  <c r="BF121" i="12"/>
  <c r="BE121" i="12"/>
  <c r="AA121" i="12"/>
  <c r="AA120" i="12" s="1"/>
  <c r="AA119" i="12" s="1"/>
  <c r="AA118" i="12" s="1"/>
  <c r="Y121" i="12"/>
  <c r="Y120" i="12" s="1"/>
  <c r="Y119" i="12" s="1"/>
  <c r="Y118" i="12" s="1"/>
  <c r="W121" i="12"/>
  <c r="W120" i="12" s="1"/>
  <c r="W119" i="12" s="1"/>
  <c r="W118" i="12" s="1"/>
  <c r="AU98" i="1" s="1"/>
  <c r="BK121" i="12"/>
  <c r="BK120" i="12" s="1"/>
  <c r="N121" i="12"/>
  <c r="M115" i="12"/>
  <c r="M114" i="12"/>
  <c r="F114" i="12"/>
  <c r="F112" i="12"/>
  <c r="F110" i="12"/>
  <c r="BI99" i="12"/>
  <c r="BH99" i="12"/>
  <c r="BG99" i="12"/>
  <c r="BF99" i="12"/>
  <c r="BI98" i="12"/>
  <c r="BH98" i="12"/>
  <c r="BG98" i="12"/>
  <c r="BF98" i="12"/>
  <c r="BI97" i="12"/>
  <c r="BH97" i="12"/>
  <c r="BG97" i="12"/>
  <c r="BF97" i="12"/>
  <c r="BI96" i="12"/>
  <c r="BH96" i="12"/>
  <c r="BG96" i="12"/>
  <c r="BF96" i="12"/>
  <c r="BI95" i="12"/>
  <c r="BH95" i="12"/>
  <c r="BG95" i="12"/>
  <c r="BF95" i="12"/>
  <c r="BI94" i="12"/>
  <c r="H36" i="12" s="1"/>
  <c r="BD98" i="1" s="1"/>
  <c r="BH94" i="12"/>
  <c r="H35" i="12" s="1"/>
  <c r="BC98" i="1" s="1"/>
  <c r="BG94" i="12"/>
  <c r="H34" i="12" s="1"/>
  <c r="BB98" i="1" s="1"/>
  <c r="BF94" i="12"/>
  <c r="M33" i="12" s="1"/>
  <c r="AW98" i="1" s="1"/>
  <c r="M84" i="12"/>
  <c r="M83" i="12"/>
  <c r="F83" i="12"/>
  <c r="M81" i="12"/>
  <c r="F81" i="12"/>
  <c r="F79" i="12"/>
  <c r="O15" i="12"/>
  <c r="E15" i="12"/>
  <c r="F115" i="12" s="1"/>
  <c r="O14" i="12"/>
  <c r="O9" i="12"/>
  <c r="M112" i="12" s="1"/>
  <c r="F6" i="12"/>
  <c r="F109" i="12" s="1"/>
  <c r="AY97" i="1"/>
  <c r="AX97" i="1"/>
  <c r="BI127" i="11"/>
  <c r="BH127" i="11"/>
  <c r="BG127" i="11"/>
  <c r="BF127" i="11"/>
  <c r="N127" i="11"/>
  <c r="BE127" i="11" s="1"/>
  <c r="BK127" i="11"/>
  <c r="BI126" i="11"/>
  <c r="BH126" i="11"/>
  <c r="BG126" i="11"/>
  <c r="BF126" i="11"/>
  <c r="BK126" i="11"/>
  <c r="N126" i="11" s="1"/>
  <c r="BE126" i="11" s="1"/>
  <c r="BI125" i="11"/>
  <c r="BH125" i="11"/>
  <c r="BG125" i="11"/>
  <c r="BF125" i="11"/>
  <c r="N125" i="11"/>
  <c r="BE125" i="11" s="1"/>
  <c r="BK125" i="11"/>
  <c r="BI124" i="11"/>
  <c r="BH124" i="11"/>
  <c r="BG124" i="11"/>
  <c r="BF124" i="11"/>
  <c r="BK124" i="11"/>
  <c r="N124" i="11" s="1"/>
  <c r="BE124" i="11" s="1"/>
  <c r="BI123" i="11"/>
  <c r="BH123" i="11"/>
  <c r="BG123" i="11"/>
  <c r="BF123" i="11"/>
  <c r="N123" i="11"/>
  <c r="BE123" i="11" s="1"/>
  <c r="BK123" i="11"/>
  <c r="BK122" i="11" s="1"/>
  <c r="N122" i="11" s="1"/>
  <c r="N91" i="11" s="1"/>
  <c r="BI121" i="11"/>
  <c r="BH121" i="11"/>
  <c r="BG121" i="11"/>
  <c r="BF121" i="11"/>
  <c r="BE121" i="11"/>
  <c r="AA121" i="11"/>
  <c r="AA120" i="11" s="1"/>
  <c r="AA119" i="11" s="1"/>
  <c r="AA118" i="11" s="1"/>
  <c r="Y121" i="11"/>
  <c r="Y120" i="11" s="1"/>
  <c r="Y119" i="11" s="1"/>
  <c r="Y118" i="11" s="1"/>
  <c r="W121" i="11"/>
  <c r="W120" i="11" s="1"/>
  <c r="W119" i="11" s="1"/>
  <c r="W118" i="11" s="1"/>
  <c r="AU97" i="1" s="1"/>
  <c r="BK121" i="11"/>
  <c r="BK120" i="11" s="1"/>
  <c r="N121" i="11"/>
  <c r="M115" i="11"/>
  <c r="M114" i="11"/>
  <c r="F114" i="11"/>
  <c r="F112" i="11"/>
  <c r="F110" i="11"/>
  <c r="BI99" i="11"/>
  <c r="BH99" i="11"/>
  <c r="BG99" i="11"/>
  <c r="BF99" i="11"/>
  <c r="BI98" i="11"/>
  <c r="BH98" i="11"/>
  <c r="BG98" i="11"/>
  <c r="BF98" i="11"/>
  <c r="BI97" i="11"/>
  <c r="BH97" i="11"/>
  <c r="BG97" i="11"/>
  <c r="BF97" i="11"/>
  <c r="BI96" i="11"/>
  <c r="BH96" i="11"/>
  <c r="BG96" i="11"/>
  <c r="BF96" i="11"/>
  <c r="BI95" i="11"/>
  <c r="BH95" i="11"/>
  <c r="BG95" i="11"/>
  <c r="BF95" i="11"/>
  <c r="BI94" i="11"/>
  <c r="H36" i="11" s="1"/>
  <c r="BD97" i="1" s="1"/>
  <c r="BH94" i="11"/>
  <c r="H35" i="11" s="1"/>
  <c r="BC97" i="1" s="1"/>
  <c r="BG94" i="11"/>
  <c r="H34" i="11" s="1"/>
  <c r="BB97" i="1" s="1"/>
  <c r="BF94" i="11"/>
  <c r="M33" i="11" s="1"/>
  <c r="AW97" i="1" s="1"/>
  <c r="M84" i="11"/>
  <c r="M83" i="11"/>
  <c r="F83" i="11"/>
  <c r="M81" i="11"/>
  <c r="F81" i="11"/>
  <c r="F79" i="11"/>
  <c r="O15" i="11"/>
  <c r="E15" i="11"/>
  <c r="F115" i="11" s="1"/>
  <c r="O14" i="11"/>
  <c r="O9" i="11"/>
  <c r="M112" i="11" s="1"/>
  <c r="F6" i="11"/>
  <c r="F109" i="11" s="1"/>
  <c r="AY96" i="1"/>
  <c r="AX96" i="1"/>
  <c r="BI127" i="10"/>
  <c r="BH127" i="10"/>
  <c r="BG127" i="10"/>
  <c r="BF127" i="10"/>
  <c r="N127" i="10"/>
  <c r="BE127" i="10" s="1"/>
  <c r="BK127" i="10"/>
  <c r="BI126" i="10"/>
  <c r="BH126" i="10"/>
  <c r="BG126" i="10"/>
  <c r="BF126" i="10"/>
  <c r="BK126" i="10"/>
  <c r="N126" i="10" s="1"/>
  <c r="BE126" i="10" s="1"/>
  <c r="BI125" i="10"/>
  <c r="BH125" i="10"/>
  <c r="BG125" i="10"/>
  <c r="BF125" i="10"/>
  <c r="N125" i="10"/>
  <c r="BE125" i="10" s="1"/>
  <c r="BK125" i="10"/>
  <c r="BI124" i="10"/>
  <c r="BH124" i="10"/>
  <c r="BG124" i="10"/>
  <c r="BF124" i="10"/>
  <c r="BK124" i="10"/>
  <c r="N124" i="10" s="1"/>
  <c r="BE124" i="10" s="1"/>
  <c r="BI123" i="10"/>
  <c r="BH123" i="10"/>
  <c r="BG123" i="10"/>
  <c r="BF123" i="10"/>
  <c r="N123" i="10"/>
  <c r="BE123" i="10" s="1"/>
  <c r="BK123" i="10"/>
  <c r="BK122" i="10" s="1"/>
  <c r="N122" i="10" s="1"/>
  <c r="N91" i="10"/>
  <c r="BI121" i="10"/>
  <c r="BH121" i="10"/>
  <c r="BG121" i="10"/>
  <c r="BF121" i="10"/>
  <c r="BE121" i="10"/>
  <c r="AA121" i="10"/>
  <c r="AA120" i="10" s="1"/>
  <c r="AA119" i="10" s="1"/>
  <c r="AA118" i="10" s="1"/>
  <c r="Y121" i="10"/>
  <c r="Y120" i="10" s="1"/>
  <c r="Y119" i="10" s="1"/>
  <c r="Y118" i="10" s="1"/>
  <c r="W121" i="10"/>
  <c r="W120" i="10" s="1"/>
  <c r="W119" i="10" s="1"/>
  <c r="W118" i="10" s="1"/>
  <c r="AU96" i="1" s="1"/>
  <c r="BK121" i="10"/>
  <c r="BK120" i="10" s="1"/>
  <c r="N121" i="10"/>
  <c r="M115" i="10"/>
  <c r="M114" i="10"/>
  <c r="F114" i="10"/>
  <c r="F112" i="10"/>
  <c r="F110" i="10"/>
  <c r="BI99" i="10"/>
  <c r="BH99" i="10"/>
  <c r="BG99" i="10"/>
  <c r="BF99" i="10"/>
  <c r="BI98" i="10"/>
  <c r="BH98" i="10"/>
  <c r="BG98" i="10"/>
  <c r="BF98" i="10"/>
  <c r="BI97" i="10"/>
  <c r="BH97" i="10"/>
  <c r="BG97" i="10"/>
  <c r="BF97" i="10"/>
  <c r="BI96" i="10"/>
  <c r="BH96" i="10"/>
  <c r="BG96" i="10"/>
  <c r="BF96" i="10"/>
  <c r="BI95" i="10"/>
  <c r="BH95" i="10"/>
  <c r="BG95" i="10"/>
  <c r="BF95" i="10"/>
  <c r="BI94" i="10"/>
  <c r="BH94" i="10"/>
  <c r="H35" i="10" s="1"/>
  <c r="BC96" i="1" s="1"/>
  <c r="BG94" i="10"/>
  <c r="BF94" i="10"/>
  <c r="M33" i="10" s="1"/>
  <c r="AW96" i="1" s="1"/>
  <c r="M84" i="10"/>
  <c r="M83" i="10"/>
  <c r="F83" i="10"/>
  <c r="F81" i="10"/>
  <c r="F79" i="10"/>
  <c r="O15" i="10"/>
  <c r="E15" i="10"/>
  <c r="O14" i="10"/>
  <c r="O9" i="10"/>
  <c r="M112" i="10" s="1"/>
  <c r="F6" i="10"/>
  <c r="AY95" i="1"/>
  <c r="AX95" i="1"/>
  <c r="BI127" i="9"/>
  <c r="BH127" i="9"/>
  <c r="BG127" i="9"/>
  <c r="BF127" i="9"/>
  <c r="BK127" i="9"/>
  <c r="N127" i="9" s="1"/>
  <c r="BE127" i="9" s="1"/>
  <c r="BI126" i="9"/>
  <c r="BH126" i="9"/>
  <c r="BG126" i="9"/>
  <c r="BF126" i="9"/>
  <c r="BK126" i="9"/>
  <c r="N126" i="9" s="1"/>
  <c r="BE126" i="9" s="1"/>
  <c r="BI125" i="9"/>
  <c r="BH125" i="9"/>
  <c r="BG125" i="9"/>
  <c r="BF125" i="9"/>
  <c r="BK125" i="9"/>
  <c r="N125" i="9" s="1"/>
  <c r="BE125" i="9" s="1"/>
  <c r="BI124" i="9"/>
  <c r="BH124" i="9"/>
  <c r="BG124" i="9"/>
  <c r="BF124" i="9"/>
  <c r="BK124" i="9"/>
  <c r="N124" i="9" s="1"/>
  <c r="BE124" i="9" s="1"/>
  <c r="BI123" i="9"/>
  <c r="BH123" i="9"/>
  <c r="BG123" i="9"/>
  <c r="BF123" i="9"/>
  <c r="BK123" i="9"/>
  <c r="BK122" i="9" s="1"/>
  <c r="N122" i="9" s="1"/>
  <c r="N91" i="9" s="1"/>
  <c r="BI121" i="9"/>
  <c r="BH121" i="9"/>
  <c r="BG121" i="9"/>
  <c r="BF121" i="9"/>
  <c r="AA121" i="9"/>
  <c r="AA120" i="9" s="1"/>
  <c r="AA119" i="9" s="1"/>
  <c r="AA118" i="9" s="1"/>
  <c r="Y121" i="9"/>
  <c r="Y120" i="9" s="1"/>
  <c r="Y119" i="9" s="1"/>
  <c r="Y118" i="9" s="1"/>
  <c r="W121" i="9"/>
  <c r="W120" i="9" s="1"/>
  <c r="W119" i="9" s="1"/>
  <c r="W118" i="9" s="1"/>
  <c r="AU95" i="1" s="1"/>
  <c r="BK121" i="9"/>
  <c r="BK120" i="9" s="1"/>
  <c r="N121" i="9"/>
  <c r="BE121" i="9" s="1"/>
  <c r="M115" i="9"/>
  <c r="M114" i="9"/>
  <c r="F114" i="9"/>
  <c r="F112" i="9"/>
  <c r="F110" i="9"/>
  <c r="BI99" i="9"/>
  <c r="BH99" i="9"/>
  <c r="BG99" i="9"/>
  <c r="BF99" i="9"/>
  <c r="BI98" i="9"/>
  <c r="BH98" i="9"/>
  <c r="BG98" i="9"/>
  <c r="BF98" i="9"/>
  <c r="BI97" i="9"/>
  <c r="BH97" i="9"/>
  <c r="BG97" i="9"/>
  <c r="BF97" i="9"/>
  <c r="BI96" i="9"/>
  <c r="BH96" i="9"/>
  <c r="BG96" i="9"/>
  <c r="BF96" i="9"/>
  <c r="BI95" i="9"/>
  <c r="BH95" i="9"/>
  <c r="BG95" i="9"/>
  <c r="BF95" i="9"/>
  <c r="BI94" i="9"/>
  <c r="H36" i="9" s="1"/>
  <c r="BD95" i="1" s="1"/>
  <c r="BH94" i="9"/>
  <c r="H35" i="9" s="1"/>
  <c r="BC95" i="1" s="1"/>
  <c r="BG94" i="9"/>
  <c r="H34" i="9" s="1"/>
  <c r="BB95" i="1" s="1"/>
  <c r="BF94" i="9"/>
  <c r="M33" i="9" s="1"/>
  <c r="AW95" i="1" s="1"/>
  <c r="M84" i="9"/>
  <c r="M83" i="9"/>
  <c r="F83" i="9"/>
  <c r="M81" i="9"/>
  <c r="F81" i="9"/>
  <c r="F79" i="9"/>
  <c r="O15" i="9"/>
  <c r="E15" i="9"/>
  <c r="F115" i="9" s="1"/>
  <c r="O14" i="9"/>
  <c r="O9" i="9"/>
  <c r="M112" i="9" s="1"/>
  <c r="F6" i="9"/>
  <c r="F109" i="9" s="1"/>
  <c r="AY94" i="1"/>
  <c r="AX94" i="1"/>
  <c r="BI180" i="8"/>
  <c r="BH180" i="8"/>
  <c r="BG180" i="8"/>
  <c r="BF180" i="8"/>
  <c r="BK180" i="8"/>
  <c r="N180" i="8" s="1"/>
  <c r="BE180" i="8" s="1"/>
  <c r="BI179" i="8"/>
  <c r="BH179" i="8"/>
  <c r="BG179" i="8"/>
  <c r="BF179" i="8"/>
  <c r="N179" i="8"/>
  <c r="BE179" i="8" s="1"/>
  <c r="BK179" i="8"/>
  <c r="BI178" i="8"/>
  <c r="BH178" i="8"/>
  <c r="BG178" i="8"/>
  <c r="BF178" i="8"/>
  <c r="BK178" i="8"/>
  <c r="N178" i="8" s="1"/>
  <c r="BE178" i="8" s="1"/>
  <c r="BI177" i="8"/>
  <c r="BH177" i="8"/>
  <c r="BG177" i="8"/>
  <c r="BF177" i="8"/>
  <c r="N177" i="8"/>
  <c r="BE177" i="8" s="1"/>
  <c r="BK177" i="8"/>
  <c r="BI176" i="8"/>
  <c r="BH176" i="8"/>
  <c r="BG176" i="8"/>
  <c r="BF176" i="8"/>
  <c r="BK176" i="8"/>
  <c r="N176" i="8" s="1"/>
  <c r="BE176" i="8" s="1"/>
  <c r="BI174" i="8"/>
  <c r="BH174" i="8"/>
  <c r="BG174" i="8"/>
  <c r="BF174" i="8"/>
  <c r="AA174" i="8"/>
  <c r="Y174" i="8"/>
  <c r="W174" i="8"/>
  <c r="BK174" i="8"/>
  <c r="N174" i="8"/>
  <c r="BE174" i="8" s="1"/>
  <c r="BI172" i="8"/>
  <c r="BH172" i="8"/>
  <c r="BG172" i="8"/>
  <c r="BF172" i="8"/>
  <c r="AA172" i="8"/>
  <c r="Y172" i="8"/>
  <c r="W172" i="8"/>
  <c r="BK172" i="8"/>
  <c r="N172" i="8"/>
  <c r="BE172" i="8" s="1"/>
  <c r="BI170" i="8"/>
  <c r="BH170" i="8"/>
  <c r="BG170" i="8"/>
  <c r="BF170" i="8"/>
  <c r="AA170" i="8"/>
  <c r="Y170" i="8"/>
  <c r="W170" i="8"/>
  <c r="BK170" i="8"/>
  <c r="N170" i="8"/>
  <c r="BE170" i="8" s="1"/>
  <c r="BI168" i="8"/>
  <c r="BH168" i="8"/>
  <c r="BG168" i="8"/>
  <c r="BF168" i="8"/>
  <c r="BE168" i="8"/>
  <c r="AA168" i="8"/>
  <c r="Y168" i="8"/>
  <c r="W168" i="8"/>
  <c r="BK168" i="8"/>
  <c r="N168" i="8"/>
  <c r="BI166" i="8"/>
  <c r="BH166" i="8"/>
  <c r="BG166" i="8"/>
  <c r="BF166" i="8"/>
  <c r="BE166" i="8"/>
  <c r="AA166" i="8"/>
  <c r="Y166" i="8"/>
  <c r="W166" i="8"/>
  <c r="BK166" i="8"/>
  <c r="N166" i="8"/>
  <c r="BI164" i="8"/>
  <c r="BH164" i="8"/>
  <c r="BG164" i="8"/>
  <c r="BF164" i="8"/>
  <c r="BE164" i="8"/>
  <c r="AA164" i="8"/>
  <c r="AA163" i="8" s="1"/>
  <c r="AA162" i="8" s="1"/>
  <c r="Y164" i="8"/>
  <c r="Y163" i="8" s="1"/>
  <c r="Y162" i="8" s="1"/>
  <c r="W164" i="8"/>
  <c r="W163" i="8" s="1"/>
  <c r="W162" i="8" s="1"/>
  <c r="BK164" i="8"/>
  <c r="BK163" i="8" s="1"/>
  <c r="N164" i="8"/>
  <c r="BI161" i="8"/>
  <c r="BH161" i="8"/>
  <c r="BG161" i="8"/>
  <c r="BF161" i="8"/>
  <c r="BE161" i="8"/>
  <c r="AA161" i="8"/>
  <c r="AA160" i="8" s="1"/>
  <c r="Y161" i="8"/>
  <c r="Y160" i="8" s="1"/>
  <c r="W161" i="8"/>
  <c r="W160" i="8" s="1"/>
  <c r="BK161" i="8"/>
  <c r="BK160" i="8" s="1"/>
  <c r="N160" i="8" s="1"/>
  <c r="N93" i="8" s="1"/>
  <c r="N161" i="8"/>
  <c r="BI158" i="8"/>
  <c r="BH158" i="8"/>
  <c r="BG158" i="8"/>
  <c r="BF158" i="8"/>
  <c r="AA158" i="8"/>
  <c r="Y158" i="8"/>
  <c r="W158" i="8"/>
  <c r="BK158" i="8"/>
  <c r="N158" i="8"/>
  <c r="BE158" i="8" s="1"/>
  <c r="BI156" i="8"/>
  <c r="BH156" i="8"/>
  <c r="BG156" i="8"/>
  <c r="BF156" i="8"/>
  <c r="AA156" i="8"/>
  <c r="Y156" i="8"/>
  <c r="W156" i="8"/>
  <c r="BK156" i="8"/>
  <c r="N156" i="8"/>
  <c r="BE156" i="8" s="1"/>
  <c r="BI154" i="8"/>
  <c r="BH154" i="8"/>
  <c r="BG154" i="8"/>
  <c r="BF154" i="8"/>
  <c r="AA154" i="8"/>
  <c r="Y154" i="8"/>
  <c r="W154" i="8"/>
  <c r="BK154" i="8"/>
  <c r="N154" i="8"/>
  <c r="BE154" i="8" s="1"/>
  <c r="BI152" i="8"/>
  <c r="BH152" i="8"/>
  <c r="BG152" i="8"/>
  <c r="BF152" i="8"/>
  <c r="BE152" i="8"/>
  <c r="AA152" i="8"/>
  <c r="AA151" i="8" s="1"/>
  <c r="Y152" i="8"/>
  <c r="Y151" i="8" s="1"/>
  <c r="W152" i="8"/>
  <c r="W151" i="8" s="1"/>
  <c r="BK152" i="8"/>
  <c r="BK151" i="8" s="1"/>
  <c r="N151" i="8" s="1"/>
  <c r="N92" i="8" s="1"/>
  <c r="N152" i="8"/>
  <c r="BI149" i="8"/>
  <c r="BH149" i="8"/>
  <c r="BG149" i="8"/>
  <c r="BF149" i="8"/>
  <c r="AA149" i="8"/>
  <c r="Y149" i="8"/>
  <c r="W149" i="8"/>
  <c r="BK149" i="8"/>
  <c r="N149" i="8"/>
  <c r="BE149" i="8" s="1"/>
  <c r="BI147" i="8"/>
  <c r="BH147" i="8"/>
  <c r="BG147" i="8"/>
  <c r="BF147" i="8"/>
  <c r="BE147" i="8"/>
  <c r="AA147" i="8"/>
  <c r="AA146" i="8" s="1"/>
  <c r="Y147" i="8"/>
  <c r="Y146" i="8" s="1"/>
  <c r="W147" i="8"/>
  <c r="W146" i="8" s="1"/>
  <c r="BK147" i="8"/>
  <c r="BK146" i="8" s="1"/>
  <c r="N146" i="8" s="1"/>
  <c r="N91" i="8" s="1"/>
  <c r="N147" i="8"/>
  <c r="BI144" i="8"/>
  <c r="BH144" i="8"/>
  <c r="BG144" i="8"/>
  <c r="BF144" i="8"/>
  <c r="AA144" i="8"/>
  <c r="Y144" i="8"/>
  <c r="W144" i="8"/>
  <c r="BK144" i="8"/>
  <c r="N144" i="8"/>
  <c r="BE144" i="8" s="1"/>
  <c r="BI142" i="8"/>
  <c r="BH142" i="8"/>
  <c r="BG142" i="8"/>
  <c r="BF142" i="8"/>
  <c r="BE142" i="8"/>
  <c r="AA142" i="8"/>
  <c r="Y142" i="8"/>
  <c r="W142" i="8"/>
  <c r="BK142" i="8"/>
  <c r="N142" i="8"/>
  <c r="BI140" i="8"/>
  <c r="BH140" i="8"/>
  <c r="BG140" i="8"/>
  <c r="BF140" i="8"/>
  <c r="BE140" i="8"/>
  <c r="AA140" i="8"/>
  <c r="Y140" i="8"/>
  <c r="W140" i="8"/>
  <c r="BK140" i="8"/>
  <c r="N140" i="8"/>
  <c r="BI138" i="8"/>
  <c r="BH138" i="8"/>
  <c r="BG138" i="8"/>
  <c r="BF138" i="8"/>
  <c r="BE138" i="8"/>
  <c r="AA138" i="8"/>
  <c r="Y138" i="8"/>
  <c r="W138" i="8"/>
  <c r="BK138" i="8"/>
  <c r="N138" i="8"/>
  <c r="BI136" i="8"/>
  <c r="BH136" i="8"/>
  <c r="BG136" i="8"/>
  <c r="BF136" i="8"/>
  <c r="BE136" i="8"/>
  <c r="AA136" i="8"/>
  <c r="Y136" i="8"/>
  <c r="W136" i="8"/>
  <c r="BK136" i="8"/>
  <c r="N136" i="8"/>
  <c r="BI134" i="8"/>
  <c r="BH134" i="8"/>
  <c r="BG134" i="8"/>
  <c r="BF134" i="8"/>
  <c r="BE134" i="8"/>
  <c r="AA134" i="8"/>
  <c r="Y134" i="8"/>
  <c r="W134" i="8"/>
  <c r="BK134" i="8"/>
  <c r="N134" i="8"/>
  <c r="BI132" i="8"/>
  <c r="BH132" i="8"/>
  <c r="BG132" i="8"/>
  <c r="BF132" i="8"/>
  <c r="BE132" i="8"/>
  <c r="AA132" i="8"/>
  <c r="Y132" i="8"/>
  <c r="W132" i="8"/>
  <c r="BK132" i="8"/>
  <c r="N132" i="8"/>
  <c r="BI130" i="8"/>
  <c r="BH130" i="8"/>
  <c r="BG130" i="8"/>
  <c r="BF130" i="8"/>
  <c r="BE130" i="8"/>
  <c r="AA130" i="8"/>
  <c r="Y130" i="8"/>
  <c r="W130" i="8"/>
  <c r="BK130" i="8"/>
  <c r="N130" i="8"/>
  <c r="BI128" i="8"/>
  <c r="BH128" i="8"/>
  <c r="BG128" i="8"/>
  <c r="BF128" i="8"/>
  <c r="BE128" i="8"/>
  <c r="AA128" i="8"/>
  <c r="Y128" i="8"/>
  <c r="W128" i="8"/>
  <c r="BK128" i="8"/>
  <c r="N128" i="8"/>
  <c r="BI126" i="8"/>
  <c r="BH126" i="8"/>
  <c r="BG126" i="8"/>
  <c r="BF126" i="8"/>
  <c r="BE126" i="8"/>
  <c r="AA126" i="8"/>
  <c r="AA125" i="8" s="1"/>
  <c r="AA124" i="8" s="1"/>
  <c r="AA123" i="8" s="1"/>
  <c r="Y126" i="8"/>
  <c r="Y125" i="8" s="1"/>
  <c r="Y124" i="8" s="1"/>
  <c r="Y123" i="8" s="1"/>
  <c r="W126" i="8"/>
  <c r="W125" i="8" s="1"/>
  <c r="W124" i="8" s="1"/>
  <c r="W123" i="8" s="1"/>
  <c r="AU94" i="1" s="1"/>
  <c r="BK126" i="8"/>
  <c r="BK125" i="8" s="1"/>
  <c r="N126" i="8"/>
  <c r="M120" i="8"/>
  <c r="M119" i="8"/>
  <c r="F119" i="8"/>
  <c r="F117" i="8"/>
  <c r="F115" i="8"/>
  <c r="BI104" i="8"/>
  <c r="BH104" i="8"/>
  <c r="BG104" i="8"/>
  <c r="BF104" i="8"/>
  <c r="BI103" i="8"/>
  <c r="BH103" i="8"/>
  <c r="BG103" i="8"/>
  <c r="BF103" i="8"/>
  <c r="BI102" i="8"/>
  <c r="BH102" i="8"/>
  <c r="BG102" i="8"/>
  <c r="BF102" i="8"/>
  <c r="BI101" i="8"/>
  <c r="BH101" i="8"/>
  <c r="BG101" i="8"/>
  <c r="BF101" i="8"/>
  <c r="BI100" i="8"/>
  <c r="BH100" i="8"/>
  <c r="BG100" i="8"/>
  <c r="BF100" i="8"/>
  <c r="BI99" i="8"/>
  <c r="H36" i="8" s="1"/>
  <c r="BD94" i="1" s="1"/>
  <c r="BH99" i="8"/>
  <c r="H35" i="8" s="1"/>
  <c r="BC94" i="1" s="1"/>
  <c r="BG99" i="8"/>
  <c r="H34" i="8" s="1"/>
  <c r="BB94" i="1" s="1"/>
  <c r="BF99" i="8"/>
  <c r="H33" i="8" s="1"/>
  <c r="BA94" i="1" s="1"/>
  <c r="M84" i="8"/>
  <c r="M83" i="8"/>
  <c r="F83" i="8"/>
  <c r="M81" i="8"/>
  <c r="F81" i="8"/>
  <c r="F79" i="8"/>
  <c r="O15" i="8"/>
  <c r="E15" i="8"/>
  <c r="F120" i="8" s="1"/>
  <c r="O14" i="8"/>
  <c r="O9" i="8"/>
  <c r="M117" i="8" s="1"/>
  <c r="F6" i="8"/>
  <c r="F114" i="8" s="1"/>
  <c r="AY93" i="1"/>
  <c r="AX93" i="1"/>
  <c r="BI127" i="7"/>
  <c r="BH127" i="7"/>
  <c r="BG127" i="7"/>
  <c r="BF127" i="7"/>
  <c r="N127" i="7"/>
  <c r="BE127" i="7" s="1"/>
  <c r="BK127" i="7"/>
  <c r="BI126" i="7"/>
  <c r="BH126" i="7"/>
  <c r="BG126" i="7"/>
  <c r="BF126" i="7"/>
  <c r="BK126" i="7"/>
  <c r="N126" i="7" s="1"/>
  <c r="BE126" i="7" s="1"/>
  <c r="BI125" i="7"/>
  <c r="BH125" i="7"/>
  <c r="BG125" i="7"/>
  <c r="BF125" i="7"/>
  <c r="N125" i="7"/>
  <c r="BE125" i="7" s="1"/>
  <c r="BK125" i="7"/>
  <c r="BI124" i="7"/>
  <c r="BH124" i="7"/>
  <c r="BG124" i="7"/>
  <c r="BF124" i="7"/>
  <c r="BK124" i="7"/>
  <c r="N124" i="7" s="1"/>
  <c r="BE124" i="7" s="1"/>
  <c r="BI123" i="7"/>
  <c r="BH123" i="7"/>
  <c r="BG123" i="7"/>
  <c r="BF123" i="7"/>
  <c r="N123" i="7"/>
  <c r="BE123" i="7" s="1"/>
  <c r="BK123" i="7"/>
  <c r="BK122" i="7" s="1"/>
  <c r="N122" i="7" s="1"/>
  <c r="N91" i="7" s="1"/>
  <c r="BI121" i="7"/>
  <c r="BH121" i="7"/>
  <c r="BG121" i="7"/>
  <c r="BF121" i="7"/>
  <c r="BE121" i="7"/>
  <c r="AA121" i="7"/>
  <c r="AA120" i="7" s="1"/>
  <c r="AA119" i="7" s="1"/>
  <c r="AA118" i="7" s="1"/>
  <c r="Y121" i="7"/>
  <c r="Y120" i="7" s="1"/>
  <c r="Y119" i="7" s="1"/>
  <c r="Y118" i="7" s="1"/>
  <c r="W121" i="7"/>
  <c r="W120" i="7" s="1"/>
  <c r="W119" i="7" s="1"/>
  <c r="W118" i="7" s="1"/>
  <c r="AU93" i="1" s="1"/>
  <c r="BK121" i="7"/>
  <c r="BK120" i="7" s="1"/>
  <c r="N121" i="7"/>
  <c r="M115" i="7"/>
  <c r="M114" i="7"/>
  <c r="F114" i="7"/>
  <c r="F112" i="7"/>
  <c r="F110" i="7"/>
  <c r="BI99" i="7"/>
  <c r="BH99" i="7"/>
  <c r="BG99" i="7"/>
  <c r="BF99" i="7"/>
  <c r="BI98" i="7"/>
  <c r="BH98" i="7"/>
  <c r="BG98" i="7"/>
  <c r="BF98" i="7"/>
  <c r="BI97" i="7"/>
  <c r="BH97" i="7"/>
  <c r="BG97" i="7"/>
  <c r="BF97" i="7"/>
  <c r="BI96" i="7"/>
  <c r="BH96" i="7"/>
  <c r="BG96" i="7"/>
  <c r="BF96" i="7"/>
  <c r="BI95" i="7"/>
  <c r="BH95" i="7"/>
  <c r="BG95" i="7"/>
  <c r="BF95" i="7"/>
  <c r="BI94" i="7"/>
  <c r="H36" i="7" s="1"/>
  <c r="BD93" i="1" s="1"/>
  <c r="BH94" i="7"/>
  <c r="H35" i="7" s="1"/>
  <c r="BC93" i="1" s="1"/>
  <c r="BG94" i="7"/>
  <c r="H34" i="7" s="1"/>
  <c r="BB93" i="1" s="1"/>
  <c r="BF94" i="7"/>
  <c r="M33" i="7" s="1"/>
  <c r="AW93" i="1" s="1"/>
  <c r="M84" i="7"/>
  <c r="M83" i="7"/>
  <c r="F83" i="7"/>
  <c r="M81" i="7"/>
  <c r="F81" i="7"/>
  <c r="F79" i="7"/>
  <c r="O15" i="7"/>
  <c r="E15" i="7"/>
  <c r="F115" i="7" s="1"/>
  <c r="O14" i="7"/>
  <c r="O9" i="7"/>
  <c r="M112" i="7" s="1"/>
  <c r="F6" i="7"/>
  <c r="F109" i="7" s="1"/>
  <c r="AY92" i="1"/>
  <c r="AX92" i="1"/>
  <c r="BI127" i="6"/>
  <c r="BH127" i="6"/>
  <c r="BG127" i="6"/>
  <c r="BF127" i="6"/>
  <c r="N127" i="6"/>
  <c r="BE127" i="6" s="1"/>
  <c r="BK127" i="6"/>
  <c r="BI126" i="6"/>
  <c r="BH126" i="6"/>
  <c r="BG126" i="6"/>
  <c r="BF126" i="6"/>
  <c r="BK126" i="6"/>
  <c r="N126" i="6" s="1"/>
  <c r="BE126" i="6" s="1"/>
  <c r="BI125" i="6"/>
  <c r="BH125" i="6"/>
  <c r="BG125" i="6"/>
  <c r="BF125" i="6"/>
  <c r="N125" i="6"/>
  <c r="BE125" i="6" s="1"/>
  <c r="BK125" i="6"/>
  <c r="BI124" i="6"/>
  <c r="BH124" i="6"/>
  <c r="BG124" i="6"/>
  <c r="BF124" i="6"/>
  <c r="BK124" i="6"/>
  <c r="N124" i="6" s="1"/>
  <c r="BE124" i="6" s="1"/>
  <c r="BI123" i="6"/>
  <c r="BH123" i="6"/>
  <c r="BG123" i="6"/>
  <c r="BF123" i="6"/>
  <c r="N123" i="6"/>
  <c r="BE123" i="6" s="1"/>
  <c r="BK123" i="6"/>
  <c r="BK122" i="6" s="1"/>
  <c r="N122" i="6" s="1"/>
  <c r="N91" i="6" s="1"/>
  <c r="BI121" i="6"/>
  <c r="BH121" i="6"/>
  <c r="BG121" i="6"/>
  <c r="BF121" i="6"/>
  <c r="BE121" i="6"/>
  <c r="AA121" i="6"/>
  <c r="AA120" i="6" s="1"/>
  <c r="AA119" i="6" s="1"/>
  <c r="AA118" i="6" s="1"/>
  <c r="Y121" i="6"/>
  <c r="Y120" i="6" s="1"/>
  <c r="Y119" i="6" s="1"/>
  <c r="Y118" i="6" s="1"/>
  <c r="W121" i="6"/>
  <c r="W120" i="6" s="1"/>
  <c r="W119" i="6" s="1"/>
  <c r="W118" i="6" s="1"/>
  <c r="AU92" i="1" s="1"/>
  <c r="BK121" i="6"/>
  <c r="BK120" i="6" s="1"/>
  <c r="N121" i="6"/>
  <c r="M115" i="6"/>
  <c r="M114" i="6"/>
  <c r="F114" i="6"/>
  <c r="F112" i="6"/>
  <c r="F110" i="6"/>
  <c r="BI99" i="6"/>
  <c r="BH99" i="6"/>
  <c r="BG99" i="6"/>
  <c r="BF99" i="6"/>
  <c r="BI98" i="6"/>
  <c r="BH98" i="6"/>
  <c r="BG98" i="6"/>
  <c r="BF98" i="6"/>
  <c r="BI97" i="6"/>
  <c r="BH97" i="6"/>
  <c r="BG97" i="6"/>
  <c r="BF97" i="6"/>
  <c r="BI96" i="6"/>
  <c r="BH96" i="6"/>
  <c r="BG96" i="6"/>
  <c r="BF96" i="6"/>
  <c r="BI95" i="6"/>
  <c r="BH95" i="6"/>
  <c r="BG95" i="6"/>
  <c r="BF95" i="6"/>
  <c r="BI94" i="6"/>
  <c r="H36" i="6" s="1"/>
  <c r="BD92" i="1" s="1"/>
  <c r="BH94" i="6"/>
  <c r="H35" i="6" s="1"/>
  <c r="BC92" i="1" s="1"/>
  <c r="BG94" i="6"/>
  <c r="H34" i="6" s="1"/>
  <c r="BB92" i="1" s="1"/>
  <c r="BF94" i="6"/>
  <c r="M33" i="6" s="1"/>
  <c r="AW92" i="1" s="1"/>
  <c r="M84" i="6"/>
  <c r="M83" i="6"/>
  <c r="F83" i="6"/>
  <c r="M81" i="6"/>
  <c r="F81" i="6"/>
  <c r="F79" i="6"/>
  <c r="O15" i="6"/>
  <c r="E15" i="6"/>
  <c r="F115" i="6" s="1"/>
  <c r="O14" i="6"/>
  <c r="O9" i="6"/>
  <c r="M112" i="6" s="1"/>
  <c r="F6" i="6"/>
  <c r="F109" i="6" s="1"/>
  <c r="AY91" i="1"/>
  <c r="AX91" i="1"/>
  <c r="BI127" i="5"/>
  <c r="BH127" i="5"/>
  <c r="BG127" i="5"/>
  <c r="BF127" i="5"/>
  <c r="N127" i="5"/>
  <c r="BE127" i="5" s="1"/>
  <c r="BK127" i="5"/>
  <c r="BI126" i="5"/>
  <c r="BH126" i="5"/>
  <c r="BG126" i="5"/>
  <c r="BF126" i="5"/>
  <c r="BE126" i="5"/>
  <c r="BK126" i="5"/>
  <c r="N126" i="5" s="1"/>
  <c r="BI125" i="5"/>
  <c r="BH125" i="5"/>
  <c r="BG125" i="5"/>
  <c r="BF125" i="5"/>
  <c r="N125" i="5"/>
  <c r="BE125" i="5" s="1"/>
  <c r="BK125" i="5"/>
  <c r="BI124" i="5"/>
  <c r="BH124" i="5"/>
  <c r="BG124" i="5"/>
  <c r="BF124" i="5"/>
  <c r="BE124" i="5"/>
  <c r="BK124" i="5"/>
  <c r="N124" i="5" s="1"/>
  <c r="BI123" i="5"/>
  <c r="BH123" i="5"/>
  <c r="BG123" i="5"/>
  <c r="BF123" i="5"/>
  <c r="N123" i="5"/>
  <c r="BE123" i="5" s="1"/>
  <c r="BK123" i="5"/>
  <c r="BK122" i="5" s="1"/>
  <c r="N122" i="5" s="1"/>
  <c r="N91" i="5"/>
  <c r="BI121" i="5"/>
  <c r="BH121" i="5"/>
  <c r="BG121" i="5"/>
  <c r="BF121" i="5"/>
  <c r="AA121" i="5"/>
  <c r="AA120" i="5" s="1"/>
  <c r="AA119" i="5" s="1"/>
  <c r="AA118" i="5" s="1"/>
  <c r="Y121" i="5"/>
  <c r="Y120" i="5" s="1"/>
  <c r="Y119" i="5" s="1"/>
  <c r="Y118" i="5" s="1"/>
  <c r="W121" i="5"/>
  <c r="W120" i="5" s="1"/>
  <c r="W119" i="5" s="1"/>
  <c r="W118" i="5" s="1"/>
  <c r="AU91" i="1" s="1"/>
  <c r="BK121" i="5"/>
  <c r="BK120" i="5" s="1"/>
  <c r="N121" i="5"/>
  <c r="BE121" i="5" s="1"/>
  <c r="M115" i="5"/>
  <c r="M114" i="5"/>
  <c r="F114" i="5"/>
  <c r="F112" i="5"/>
  <c r="F110" i="5"/>
  <c r="BI99" i="5"/>
  <c r="BH99" i="5"/>
  <c r="BG99" i="5"/>
  <c r="BF99" i="5"/>
  <c r="BI98" i="5"/>
  <c r="BH98" i="5"/>
  <c r="BG98" i="5"/>
  <c r="BF98" i="5"/>
  <c r="BI97" i="5"/>
  <c r="BH97" i="5"/>
  <c r="BG97" i="5"/>
  <c r="BF97" i="5"/>
  <c r="BI96" i="5"/>
  <c r="BH96" i="5"/>
  <c r="BG96" i="5"/>
  <c r="BF96" i="5"/>
  <c r="BI95" i="5"/>
  <c r="BH95" i="5"/>
  <c r="BG95" i="5"/>
  <c r="BF95" i="5"/>
  <c r="BI94" i="5"/>
  <c r="H36" i="5" s="1"/>
  <c r="BD91" i="1" s="1"/>
  <c r="BH94" i="5"/>
  <c r="H35" i="5" s="1"/>
  <c r="BC91" i="1" s="1"/>
  <c r="BG94" i="5"/>
  <c r="H34" i="5" s="1"/>
  <c r="BB91" i="1" s="1"/>
  <c r="BF94" i="5"/>
  <c r="M33" i="5" s="1"/>
  <c r="AW91" i="1" s="1"/>
  <c r="M84" i="5"/>
  <c r="M83" i="5"/>
  <c r="F83" i="5"/>
  <c r="M81" i="5"/>
  <c r="F81" i="5"/>
  <c r="F79" i="5"/>
  <c r="O15" i="5"/>
  <c r="E15" i="5"/>
  <c r="F115" i="5" s="1"/>
  <c r="O14" i="5"/>
  <c r="O9" i="5"/>
  <c r="M112" i="5" s="1"/>
  <c r="F6" i="5"/>
  <c r="F109" i="5" s="1"/>
  <c r="AY90" i="1"/>
  <c r="AX90" i="1"/>
  <c r="BI199" i="4"/>
  <c r="BH199" i="4"/>
  <c r="BG199" i="4"/>
  <c r="BF199" i="4"/>
  <c r="BK199" i="4"/>
  <c r="N199" i="4" s="1"/>
  <c r="BE199" i="4" s="1"/>
  <c r="BI198" i="4"/>
  <c r="BH198" i="4"/>
  <c r="BG198" i="4"/>
  <c r="BF198" i="4"/>
  <c r="N198" i="4"/>
  <c r="BE198" i="4" s="1"/>
  <c r="BK198" i="4"/>
  <c r="BI197" i="4"/>
  <c r="BH197" i="4"/>
  <c r="BG197" i="4"/>
  <c r="BF197" i="4"/>
  <c r="BK197" i="4"/>
  <c r="N197" i="4" s="1"/>
  <c r="BE197" i="4" s="1"/>
  <c r="BI196" i="4"/>
  <c r="BH196" i="4"/>
  <c r="BG196" i="4"/>
  <c r="BF196" i="4"/>
  <c r="BK196" i="4"/>
  <c r="N196" i="4" s="1"/>
  <c r="BE196" i="4" s="1"/>
  <c r="BI195" i="4"/>
  <c r="BH195" i="4"/>
  <c r="BG195" i="4"/>
  <c r="BF195" i="4"/>
  <c r="BK195" i="4"/>
  <c r="N195" i="4" s="1"/>
  <c r="BE195" i="4" s="1"/>
  <c r="BI193" i="4"/>
  <c r="BH193" i="4"/>
  <c r="BG193" i="4"/>
  <c r="BF193" i="4"/>
  <c r="AA193" i="4"/>
  <c r="Y193" i="4"/>
  <c r="W193" i="4"/>
  <c r="BK193" i="4"/>
  <c r="N193" i="4"/>
  <c r="BE193" i="4" s="1"/>
  <c r="BI191" i="4"/>
  <c r="BH191" i="4"/>
  <c r="BG191" i="4"/>
  <c r="BF191" i="4"/>
  <c r="BE191" i="4"/>
  <c r="AA191" i="4"/>
  <c r="Y191" i="4"/>
  <c r="W191" i="4"/>
  <c r="BK191" i="4"/>
  <c r="N191" i="4"/>
  <c r="BI189" i="4"/>
  <c r="BH189" i="4"/>
  <c r="BG189" i="4"/>
  <c r="BF189" i="4"/>
  <c r="BE189" i="4"/>
  <c r="AA189" i="4"/>
  <c r="Y189" i="4"/>
  <c r="W189" i="4"/>
  <c r="BK189" i="4"/>
  <c r="N189" i="4"/>
  <c r="BI187" i="4"/>
  <c r="BH187" i="4"/>
  <c r="BG187" i="4"/>
  <c r="BF187" i="4"/>
  <c r="BE187" i="4"/>
  <c r="AA187" i="4"/>
  <c r="Y187" i="4"/>
  <c r="W187" i="4"/>
  <c r="BK187" i="4"/>
  <c r="N187" i="4"/>
  <c r="BI185" i="4"/>
  <c r="BH185" i="4"/>
  <c r="BG185" i="4"/>
  <c r="BF185" i="4"/>
  <c r="BE185" i="4"/>
  <c r="AA185" i="4"/>
  <c r="Y185" i="4"/>
  <c r="W185" i="4"/>
  <c r="BK185" i="4"/>
  <c r="N185" i="4"/>
  <c r="BI183" i="4"/>
  <c r="BH183" i="4"/>
  <c r="BG183" i="4"/>
  <c r="BF183" i="4"/>
  <c r="BE183" i="4"/>
  <c r="AA183" i="4"/>
  <c r="AA182" i="4" s="1"/>
  <c r="AA181" i="4" s="1"/>
  <c r="Y183" i="4"/>
  <c r="Y182" i="4" s="1"/>
  <c r="Y181" i="4" s="1"/>
  <c r="W183" i="4"/>
  <c r="W182" i="4" s="1"/>
  <c r="W181" i="4" s="1"/>
  <c r="BK183" i="4"/>
  <c r="BK182" i="4" s="1"/>
  <c r="N183" i="4"/>
  <c r="BI180" i="4"/>
  <c r="BH180" i="4"/>
  <c r="BG180" i="4"/>
  <c r="BF180" i="4"/>
  <c r="BE180" i="4"/>
  <c r="AA180" i="4"/>
  <c r="AA179" i="4" s="1"/>
  <c r="Y180" i="4"/>
  <c r="Y179" i="4" s="1"/>
  <c r="W180" i="4"/>
  <c r="W179" i="4" s="1"/>
  <c r="BK180" i="4"/>
  <c r="BK179" i="4" s="1"/>
  <c r="N179" i="4" s="1"/>
  <c r="N93" i="4" s="1"/>
  <c r="N180" i="4"/>
  <c r="BI178" i="4"/>
  <c r="BH178" i="4"/>
  <c r="BG178" i="4"/>
  <c r="BF178" i="4"/>
  <c r="AA178" i="4"/>
  <c r="Y178" i="4"/>
  <c r="W178" i="4"/>
  <c r="BK178" i="4"/>
  <c r="N178" i="4"/>
  <c r="BE178" i="4" s="1"/>
  <c r="BI175" i="4"/>
  <c r="BH175" i="4"/>
  <c r="BG175" i="4"/>
  <c r="BF175" i="4"/>
  <c r="AA175" i="4"/>
  <c r="Y175" i="4"/>
  <c r="W175" i="4"/>
  <c r="BK175" i="4"/>
  <c r="N175" i="4"/>
  <c r="BE175" i="4" s="1"/>
  <c r="BI173" i="4"/>
  <c r="BH173" i="4"/>
  <c r="BG173" i="4"/>
  <c r="BF173" i="4"/>
  <c r="BE173" i="4"/>
  <c r="AA173" i="4"/>
  <c r="Y173" i="4"/>
  <c r="W173" i="4"/>
  <c r="BK173" i="4"/>
  <c r="N173" i="4"/>
  <c r="BI170" i="4"/>
  <c r="BH170" i="4"/>
  <c r="BG170" i="4"/>
  <c r="BF170" i="4"/>
  <c r="BE170" i="4"/>
  <c r="AA170" i="4"/>
  <c r="Y170" i="4"/>
  <c r="W170" i="4"/>
  <c r="BK170" i="4"/>
  <c r="N170" i="4"/>
  <c r="BI168" i="4"/>
  <c r="BH168" i="4"/>
  <c r="BG168" i="4"/>
  <c r="BF168" i="4"/>
  <c r="BE168" i="4"/>
  <c r="AA168" i="4"/>
  <c r="Y168" i="4"/>
  <c r="W168" i="4"/>
  <c r="BK168" i="4"/>
  <c r="N168" i="4"/>
  <c r="BI166" i="4"/>
  <c r="BH166" i="4"/>
  <c r="BG166" i="4"/>
  <c r="BF166" i="4"/>
  <c r="BE166" i="4"/>
  <c r="AA166" i="4"/>
  <c r="AA165" i="4" s="1"/>
  <c r="Y166" i="4"/>
  <c r="Y165" i="4" s="1"/>
  <c r="W166" i="4"/>
  <c r="W165" i="4" s="1"/>
  <c r="BK166" i="4"/>
  <c r="BK165" i="4" s="1"/>
  <c r="N165" i="4" s="1"/>
  <c r="N92" i="4" s="1"/>
  <c r="N166" i="4"/>
  <c r="BI163" i="4"/>
  <c r="BH163" i="4"/>
  <c r="BG163" i="4"/>
  <c r="BF163" i="4"/>
  <c r="AA163" i="4"/>
  <c r="Y163" i="4"/>
  <c r="W163" i="4"/>
  <c r="BK163" i="4"/>
  <c r="N163" i="4"/>
  <c r="BE163" i="4" s="1"/>
  <c r="BI161" i="4"/>
  <c r="BH161" i="4"/>
  <c r="BG161" i="4"/>
  <c r="BF161" i="4"/>
  <c r="AA161" i="4"/>
  <c r="Y161" i="4"/>
  <c r="W161" i="4"/>
  <c r="BK161" i="4"/>
  <c r="N161" i="4"/>
  <c r="BE161" i="4" s="1"/>
  <c r="BI158" i="4"/>
  <c r="BH158" i="4"/>
  <c r="BG158" i="4"/>
  <c r="BF158" i="4"/>
  <c r="BE158" i="4"/>
  <c r="AA158" i="4"/>
  <c r="AA157" i="4" s="1"/>
  <c r="Y158" i="4"/>
  <c r="Y157" i="4" s="1"/>
  <c r="W158" i="4"/>
  <c r="W157" i="4" s="1"/>
  <c r="BK158" i="4"/>
  <c r="BK157" i="4" s="1"/>
  <c r="N157" i="4" s="1"/>
  <c r="N91" i="4" s="1"/>
  <c r="N158" i="4"/>
  <c r="BI155" i="4"/>
  <c r="BH155" i="4"/>
  <c r="BG155" i="4"/>
  <c r="BF155" i="4"/>
  <c r="AA155" i="4"/>
  <c r="Y155" i="4"/>
  <c r="W155" i="4"/>
  <c r="BK155" i="4"/>
  <c r="N155" i="4"/>
  <c r="BE155" i="4" s="1"/>
  <c r="BI153" i="4"/>
  <c r="BH153" i="4"/>
  <c r="BG153" i="4"/>
  <c r="BF153" i="4"/>
  <c r="BE153" i="4"/>
  <c r="AA153" i="4"/>
  <c r="Y153" i="4"/>
  <c r="W153" i="4"/>
  <c r="BK153" i="4"/>
  <c r="N153" i="4"/>
  <c r="BI151" i="4"/>
  <c r="BH151" i="4"/>
  <c r="BG151" i="4"/>
  <c r="BF151" i="4"/>
  <c r="BE151" i="4"/>
  <c r="AA151" i="4"/>
  <c r="Y151" i="4"/>
  <c r="W151" i="4"/>
  <c r="BK151" i="4"/>
  <c r="N151" i="4"/>
  <c r="BI149" i="4"/>
  <c r="BH149" i="4"/>
  <c r="BG149" i="4"/>
  <c r="BF149" i="4"/>
  <c r="BE149" i="4"/>
  <c r="AA149" i="4"/>
  <c r="Y149" i="4"/>
  <c r="W149" i="4"/>
  <c r="BK149" i="4"/>
  <c r="N149" i="4"/>
  <c r="BI147" i="4"/>
  <c r="BH147" i="4"/>
  <c r="BG147" i="4"/>
  <c r="BF147" i="4"/>
  <c r="BE147" i="4"/>
  <c r="AA147" i="4"/>
  <c r="Y147" i="4"/>
  <c r="W147" i="4"/>
  <c r="BK147" i="4"/>
  <c r="N147" i="4"/>
  <c r="BI145" i="4"/>
  <c r="BH145" i="4"/>
  <c r="BG145" i="4"/>
  <c r="BF145" i="4"/>
  <c r="BE145" i="4"/>
  <c r="AA145" i="4"/>
  <c r="Y145" i="4"/>
  <c r="W145" i="4"/>
  <c r="BK145" i="4"/>
  <c r="N145" i="4"/>
  <c r="BI143" i="4"/>
  <c r="BH143" i="4"/>
  <c r="BG143" i="4"/>
  <c r="BF143" i="4"/>
  <c r="BE143" i="4"/>
  <c r="AA143" i="4"/>
  <c r="Y143" i="4"/>
  <c r="W143" i="4"/>
  <c r="BK143" i="4"/>
  <c r="N143" i="4"/>
  <c r="BI141" i="4"/>
  <c r="BH141" i="4"/>
  <c r="BG141" i="4"/>
  <c r="BF141" i="4"/>
  <c r="BE141" i="4"/>
  <c r="AA141" i="4"/>
  <c r="Y141" i="4"/>
  <c r="W141" i="4"/>
  <c r="BK141" i="4"/>
  <c r="N141" i="4"/>
  <c r="BI139" i="4"/>
  <c r="BH139" i="4"/>
  <c r="BG139" i="4"/>
  <c r="BF139" i="4"/>
  <c r="BE139" i="4"/>
  <c r="AA139" i="4"/>
  <c r="Y139" i="4"/>
  <c r="W139" i="4"/>
  <c r="BK139" i="4"/>
  <c r="N139" i="4"/>
  <c r="BI137" i="4"/>
  <c r="BH137" i="4"/>
  <c r="BG137" i="4"/>
  <c r="BF137" i="4"/>
  <c r="BE137" i="4"/>
  <c r="AA137" i="4"/>
  <c r="Y137" i="4"/>
  <c r="W137" i="4"/>
  <c r="BK137" i="4"/>
  <c r="N137" i="4"/>
  <c r="BI135" i="4"/>
  <c r="BH135" i="4"/>
  <c r="BG135" i="4"/>
  <c r="BF135" i="4"/>
  <c r="BE135" i="4"/>
  <c r="AA135" i="4"/>
  <c r="Y135" i="4"/>
  <c r="W135" i="4"/>
  <c r="BK135" i="4"/>
  <c r="N135" i="4"/>
  <c r="BI132" i="4"/>
  <c r="BH132" i="4"/>
  <c r="BG132" i="4"/>
  <c r="BF132" i="4"/>
  <c r="BE132" i="4"/>
  <c r="AA132" i="4"/>
  <c r="Y132" i="4"/>
  <c r="W132" i="4"/>
  <c r="BK132" i="4"/>
  <c r="N132" i="4"/>
  <c r="BI130" i="4"/>
  <c r="BH130" i="4"/>
  <c r="BG130" i="4"/>
  <c r="BF130" i="4"/>
  <c r="BE130" i="4"/>
  <c r="AA130" i="4"/>
  <c r="Y130" i="4"/>
  <c r="W130" i="4"/>
  <c r="BK130" i="4"/>
  <c r="N130" i="4"/>
  <c r="BI128" i="4"/>
  <c r="BH128" i="4"/>
  <c r="BG128" i="4"/>
  <c r="BF128" i="4"/>
  <c r="BE128" i="4"/>
  <c r="AA128" i="4"/>
  <c r="Y128" i="4"/>
  <c r="W128" i="4"/>
  <c r="BK128" i="4"/>
  <c r="N128" i="4"/>
  <c r="BI126" i="4"/>
  <c r="BH126" i="4"/>
  <c r="BG126" i="4"/>
  <c r="BF126" i="4"/>
  <c r="BE126" i="4"/>
  <c r="AA126" i="4"/>
  <c r="AA125" i="4" s="1"/>
  <c r="AA124" i="4" s="1"/>
  <c r="AA123" i="4" s="1"/>
  <c r="Y126" i="4"/>
  <c r="Y125" i="4" s="1"/>
  <c r="Y124" i="4" s="1"/>
  <c r="Y123" i="4" s="1"/>
  <c r="W126" i="4"/>
  <c r="W125" i="4" s="1"/>
  <c r="W124" i="4" s="1"/>
  <c r="W123" i="4" s="1"/>
  <c r="AU90" i="1" s="1"/>
  <c r="BK126" i="4"/>
  <c r="BK125" i="4" s="1"/>
  <c r="N126" i="4"/>
  <c r="M120" i="4"/>
  <c r="M119" i="4"/>
  <c r="F119" i="4"/>
  <c r="F117" i="4"/>
  <c r="F115" i="4"/>
  <c r="BI104" i="4"/>
  <c r="BH104" i="4"/>
  <c r="BG104" i="4"/>
  <c r="BF10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BI99" i="4"/>
  <c r="H36" i="4" s="1"/>
  <c r="BD90" i="1" s="1"/>
  <c r="BH99" i="4"/>
  <c r="H35" i="4" s="1"/>
  <c r="BC90" i="1" s="1"/>
  <c r="BG99" i="4"/>
  <c r="H34" i="4" s="1"/>
  <c r="BB90" i="1" s="1"/>
  <c r="BF99" i="4"/>
  <c r="H33" i="4" s="1"/>
  <c r="BA90" i="1" s="1"/>
  <c r="M84" i="4"/>
  <c r="M83" i="4"/>
  <c r="F83" i="4"/>
  <c r="M81" i="4"/>
  <c r="F81" i="4"/>
  <c r="F79" i="4"/>
  <c r="O15" i="4"/>
  <c r="E15" i="4"/>
  <c r="F120" i="4" s="1"/>
  <c r="O14" i="4"/>
  <c r="O9" i="4"/>
  <c r="M117" i="4" s="1"/>
  <c r="F6" i="4"/>
  <c r="F114" i="4" s="1"/>
  <c r="AY89" i="1"/>
  <c r="AX89" i="1"/>
  <c r="BI172" i="3"/>
  <c r="BH172" i="3"/>
  <c r="BG172" i="3"/>
  <c r="BF172" i="3"/>
  <c r="BK172" i="3"/>
  <c r="N172" i="3" s="1"/>
  <c r="BE172" i="3" s="1"/>
  <c r="BI171" i="3"/>
  <c r="BH171" i="3"/>
  <c r="BG171" i="3"/>
  <c r="BF171" i="3"/>
  <c r="N171" i="3"/>
  <c r="BE171" i="3" s="1"/>
  <c r="BK171" i="3"/>
  <c r="BI170" i="3"/>
  <c r="BH170" i="3"/>
  <c r="BG170" i="3"/>
  <c r="BF170" i="3"/>
  <c r="BK170" i="3"/>
  <c r="N170" i="3" s="1"/>
  <c r="BE170" i="3" s="1"/>
  <c r="BI169" i="3"/>
  <c r="BH169" i="3"/>
  <c r="BG169" i="3"/>
  <c r="BF169" i="3"/>
  <c r="N169" i="3"/>
  <c r="BE169" i="3" s="1"/>
  <c r="BK169" i="3"/>
  <c r="BI168" i="3"/>
  <c r="BH168" i="3"/>
  <c r="BG168" i="3"/>
  <c r="BF168" i="3"/>
  <c r="BK168" i="3"/>
  <c r="N168" i="3" s="1"/>
  <c r="BE168" i="3" s="1"/>
  <c r="BI166" i="3"/>
  <c r="BH166" i="3"/>
  <c r="BG166" i="3"/>
  <c r="BF166" i="3"/>
  <c r="AA166" i="3"/>
  <c r="AA165" i="3" s="1"/>
  <c r="Y166" i="3"/>
  <c r="Y165" i="3" s="1"/>
  <c r="W166" i="3"/>
  <c r="W165" i="3" s="1"/>
  <c r="BK166" i="3"/>
  <c r="BK165" i="3" s="1"/>
  <c r="N165" i="3" s="1"/>
  <c r="N93" i="3" s="1"/>
  <c r="N166" i="3"/>
  <c r="BE166" i="3" s="1"/>
  <c r="BI163" i="3"/>
  <c r="BH163" i="3"/>
  <c r="BG163" i="3"/>
  <c r="BF163" i="3"/>
  <c r="BE163" i="3"/>
  <c r="AA163" i="3"/>
  <c r="Y163" i="3"/>
  <c r="W163" i="3"/>
  <c r="BK163" i="3"/>
  <c r="N163" i="3"/>
  <c r="BI161" i="3"/>
  <c r="BH161" i="3"/>
  <c r="BG161" i="3"/>
  <c r="BF161" i="3"/>
  <c r="BE161" i="3"/>
  <c r="AA161" i="3"/>
  <c r="AA160" i="3" s="1"/>
  <c r="Y161" i="3"/>
  <c r="Y160" i="3" s="1"/>
  <c r="W161" i="3"/>
  <c r="W160" i="3" s="1"/>
  <c r="BK161" i="3"/>
  <c r="BK160" i="3" s="1"/>
  <c r="N160" i="3" s="1"/>
  <c r="N92" i="3" s="1"/>
  <c r="N161" i="3"/>
  <c r="BI158" i="3"/>
  <c r="BH158" i="3"/>
  <c r="BG158" i="3"/>
  <c r="BF158" i="3"/>
  <c r="AA158" i="3"/>
  <c r="Y158" i="3"/>
  <c r="W158" i="3"/>
  <c r="BK158" i="3"/>
  <c r="N158" i="3"/>
  <c r="BE158" i="3" s="1"/>
  <c r="BI156" i="3"/>
  <c r="BH156" i="3"/>
  <c r="BG156" i="3"/>
  <c r="BF156" i="3"/>
  <c r="AA156" i="3"/>
  <c r="Y156" i="3"/>
  <c r="W156" i="3"/>
  <c r="BK156" i="3"/>
  <c r="N156" i="3"/>
  <c r="BE156" i="3" s="1"/>
  <c r="BI154" i="3"/>
  <c r="BH154" i="3"/>
  <c r="BG154" i="3"/>
  <c r="BF154" i="3"/>
  <c r="AA154" i="3"/>
  <c r="Y154" i="3"/>
  <c r="W154" i="3"/>
  <c r="BK154" i="3"/>
  <c r="N154" i="3"/>
  <c r="BE154" i="3" s="1"/>
  <c r="BI152" i="3"/>
  <c r="BH152" i="3"/>
  <c r="BG152" i="3"/>
  <c r="BF152" i="3"/>
  <c r="AA152" i="3"/>
  <c r="Y152" i="3"/>
  <c r="W152" i="3"/>
  <c r="BK152" i="3"/>
  <c r="N152" i="3"/>
  <c r="BE152" i="3" s="1"/>
  <c r="BI150" i="3"/>
  <c r="BH150" i="3"/>
  <c r="BG150" i="3"/>
  <c r="BF150" i="3"/>
  <c r="AA150" i="3"/>
  <c r="Y150" i="3"/>
  <c r="W150" i="3"/>
  <c r="BK150" i="3"/>
  <c r="N150" i="3"/>
  <c r="BE150" i="3" s="1"/>
  <c r="BI148" i="3"/>
  <c r="BH148" i="3"/>
  <c r="BG148" i="3"/>
  <c r="BF148" i="3"/>
  <c r="AA148" i="3"/>
  <c r="AA147" i="3" s="1"/>
  <c r="Y148" i="3"/>
  <c r="Y147" i="3" s="1"/>
  <c r="W148" i="3"/>
  <c r="W147" i="3" s="1"/>
  <c r="BK148" i="3"/>
  <c r="BK147" i="3" s="1"/>
  <c r="N147" i="3" s="1"/>
  <c r="N91" i="3" s="1"/>
  <c r="N148" i="3"/>
  <c r="BE148" i="3" s="1"/>
  <c r="BI145" i="3"/>
  <c r="BH145" i="3"/>
  <c r="BG145" i="3"/>
  <c r="BF145" i="3"/>
  <c r="BE145" i="3"/>
  <c r="AA145" i="3"/>
  <c r="Y145" i="3"/>
  <c r="W145" i="3"/>
  <c r="BK145" i="3"/>
  <c r="N145" i="3"/>
  <c r="BI143" i="3"/>
  <c r="BH143" i="3"/>
  <c r="BG143" i="3"/>
  <c r="BF143" i="3"/>
  <c r="BE143" i="3"/>
  <c r="AA143" i="3"/>
  <c r="Y143" i="3"/>
  <c r="W143" i="3"/>
  <c r="BK143" i="3"/>
  <c r="N143" i="3"/>
  <c r="BI141" i="3"/>
  <c r="BH141" i="3"/>
  <c r="BG141" i="3"/>
  <c r="BF141" i="3"/>
  <c r="BE141" i="3"/>
  <c r="AA141" i="3"/>
  <c r="Y141" i="3"/>
  <c r="W141" i="3"/>
  <c r="BK141" i="3"/>
  <c r="N141" i="3"/>
  <c r="BI139" i="3"/>
  <c r="BH139" i="3"/>
  <c r="BG139" i="3"/>
  <c r="BF139" i="3"/>
  <c r="BE139" i="3"/>
  <c r="AA139" i="3"/>
  <c r="Y139" i="3"/>
  <c r="W139" i="3"/>
  <c r="BK139" i="3"/>
  <c r="N139" i="3"/>
  <c r="BI137" i="3"/>
  <c r="BH137" i="3"/>
  <c r="BG137" i="3"/>
  <c r="BF137" i="3"/>
  <c r="BE137" i="3"/>
  <c r="AA137" i="3"/>
  <c r="Y137" i="3"/>
  <c r="W137" i="3"/>
  <c r="BK137" i="3"/>
  <c r="N137" i="3"/>
  <c r="BI135" i="3"/>
  <c r="BH135" i="3"/>
  <c r="BG135" i="3"/>
  <c r="BF135" i="3"/>
  <c r="BE135" i="3"/>
  <c r="AA135" i="3"/>
  <c r="Y135" i="3"/>
  <c r="W135" i="3"/>
  <c r="BK135" i="3"/>
  <c r="N135" i="3"/>
  <c r="BI133" i="3"/>
  <c r="BH133" i="3"/>
  <c r="BG133" i="3"/>
  <c r="BF133" i="3"/>
  <c r="BE133" i="3"/>
  <c r="AA133" i="3"/>
  <c r="Y133" i="3"/>
  <c r="W133" i="3"/>
  <c r="BK133" i="3"/>
  <c r="N133" i="3"/>
  <c r="BI131" i="3"/>
  <c r="BH131" i="3"/>
  <c r="BG131" i="3"/>
  <c r="BF131" i="3"/>
  <c r="BE131" i="3"/>
  <c r="AA131" i="3"/>
  <c r="Y131" i="3"/>
  <c r="W131" i="3"/>
  <c r="BK131" i="3"/>
  <c r="N131" i="3"/>
  <c r="BI126" i="3"/>
  <c r="BH126" i="3"/>
  <c r="BG126" i="3"/>
  <c r="BF126" i="3"/>
  <c r="BE126" i="3"/>
  <c r="AA126" i="3"/>
  <c r="Y126" i="3"/>
  <c r="W126" i="3"/>
  <c r="BK126" i="3"/>
  <c r="N126" i="3"/>
  <c r="BI124" i="3"/>
  <c r="BH124" i="3"/>
  <c r="BG124" i="3"/>
  <c r="BF124" i="3"/>
  <c r="BE124" i="3"/>
  <c r="AA124" i="3"/>
  <c r="AA123" i="3" s="1"/>
  <c r="AA122" i="3" s="1"/>
  <c r="AA121" i="3" s="1"/>
  <c r="Y124" i="3"/>
  <c r="Y123" i="3" s="1"/>
  <c r="Y122" i="3" s="1"/>
  <c r="Y121" i="3" s="1"/>
  <c r="W124" i="3"/>
  <c r="W123" i="3" s="1"/>
  <c r="W122" i="3" s="1"/>
  <c r="W121" i="3" s="1"/>
  <c r="AU89" i="1" s="1"/>
  <c r="BK124" i="3"/>
  <c r="BK123" i="3" s="1"/>
  <c r="N124" i="3"/>
  <c r="M118" i="3"/>
  <c r="M117" i="3"/>
  <c r="F117" i="3"/>
  <c r="F115" i="3"/>
  <c r="F11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H36" i="3" s="1"/>
  <c r="BD89" i="1" s="1"/>
  <c r="BH97" i="3"/>
  <c r="H35" i="3" s="1"/>
  <c r="BC89" i="1" s="1"/>
  <c r="BG97" i="3"/>
  <c r="H34" i="3" s="1"/>
  <c r="BB89" i="1" s="1"/>
  <c r="BF97" i="3"/>
  <c r="H33" i="3" s="1"/>
  <c r="BA89" i="1" s="1"/>
  <c r="M84" i="3"/>
  <c r="M83" i="3"/>
  <c r="F83" i="3"/>
  <c r="M81" i="3"/>
  <c r="F81" i="3"/>
  <c r="F79" i="3"/>
  <c r="O15" i="3"/>
  <c r="E15" i="3"/>
  <c r="F118" i="3" s="1"/>
  <c r="O14" i="3"/>
  <c r="O9" i="3"/>
  <c r="M115" i="3" s="1"/>
  <c r="F6" i="3"/>
  <c r="F112" i="3" s="1"/>
  <c r="AY88" i="1"/>
  <c r="AX88" i="1"/>
  <c r="BI200" i="2"/>
  <c r="BH200" i="2"/>
  <c r="BG200" i="2"/>
  <c r="BF200" i="2"/>
  <c r="N200" i="2"/>
  <c r="BE200" i="2" s="1"/>
  <c r="BK200" i="2"/>
  <c r="BI199" i="2"/>
  <c r="BH199" i="2"/>
  <c r="BG199" i="2"/>
  <c r="BF199" i="2"/>
  <c r="BK199" i="2"/>
  <c r="N199" i="2" s="1"/>
  <c r="BE199" i="2" s="1"/>
  <c r="BI198" i="2"/>
  <c r="BH198" i="2"/>
  <c r="BG198" i="2"/>
  <c r="BF198" i="2"/>
  <c r="N198" i="2"/>
  <c r="BE198" i="2" s="1"/>
  <c r="BK198" i="2"/>
  <c r="BI197" i="2"/>
  <c r="BH197" i="2"/>
  <c r="BG197" i="2"/>
  <c r="BF197" i="2"/>
  <c r="BK197" i="2"/>
  <c r="N197" i="2" s="1"/>
  <c r="BE197" i="2" s="1"/>
  <c r="BI196" i="2"/>
  <c r="BH196" i="2"/>
  <c r="BG196" i="2"/>
  <c r="BF196" i="2"/>
  <c r="N196" i="2"/>
  <c r="BE196" i="2" s="1"/>
  <c r="BK196" i="2"/>
  <c r="BK195" i="2" s="1"/>
  <c r="N195" i="2" s="1"/>
  <c r="N97" i="2" s="1"/>
  <c r="BI193" i="2"/>
  <c r="BH193" i="2"/>
  <c r="BG193" i="2"/>
  <c r="BF193" i="2"/>
  <c r="BE193" i="2"/>
  <c r="AA193" i="2"/>
  <c r="Y193" i="2"/>
  <c r="W193" i="2"/>
  <c r="BK193" i="2"/>
  <c r="N193" i="2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BE190" i="2"/>
  <c r="AA190" i="2"/>
  <c r="Y190" i="2"/>
  <c r="W190" i="2"/>
  <c r="BK190" i="2"/>
  <c r="N190" i="2"/>
  <c r="BI188" i="2"/>
  <c r="BH188" i="2"/>
  <c r="BG188" i="2"/>
  <c r="BF188" i="2"/>
  <c r="BE188" i="2"/>
  <c r="AA188" i="2"/>
  <c r="AA187" i="2" s="1"/>
  <c r="AA186" i="2" s="1"/>
  <c r="Y188" i="2"/>
  <c r="Y187" i="2" s="1"/>
  <c r="Y186" i="2" s="1"/>
  <c r="W188" i="2"/>
  <c r="W187" i="2" s="1"/>
  <c r="W186" i="2" s="1"/>
  <c r="BK188" i="2"/>
  <c r="BK187" i="2" s="1"/>
  <c r="N188" i="2"/>
  <c r="BI185" i="2"/>
  <c r="BH185" i="2"/>
  <c r="BG185" i="2"/>
  <c r="BF185" i="2"/>
  <c r="BE185" i="2"/>
  <c r="AA185" i="2"/>
  <c r="AA184" i="2" s="1"/>
  <c r="Y185" i="2"/>
  <c r="Y184" i="2" s="1"/>
  <c r="W185" i="2"/>
  <c r="W184" i="2" s="1"/>
  <c r="BK185" i="2"/>
  <c r="BK184" i="2" s="1"/>
  <c r="N184" i="2" s="1"/>
  <c r="N94" i="2" s="1"/>
  <c r="N185" i="2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AA180" i="2" s="1"/>
  <c r="Y181" i="2"/>
  <c r="Y180" i="2" s="1"/>
  <c r="W181" i="2"/>
  <c r="W180" i="2" s="1"/>
  <c r="BK181" i="2"/>
  <c r="BK180" i="2" s="1"/>
  <c r="N180" i="2" s="1"/>
  <c r="N93" i="2" s="1"/>
  <c r="N181" i="2"/>
  <c r="BE181" i="2" s="1"/>
  <c r="BI178" i="2"/>
  <c r="BH178" i="2"/>
  <c r="BG178" i="2"/>
  <c r="BF178" i="2"/>
  <c r="BE178" i="2"/>
  <c r="AA178" i="2"/>
  <c r="Y178" i="2"/>
  <c r="W178" i="2"/>
  <c r="BK178" i="2"/>
  <c r="N178" i="2"/>
  <c r="BI176" i="2"/>
  <c r="BH176" i="2"/>
  <c r="BG176" i="2"/>
  <c r="BF176" i="2"/>
  <c r="BE176" i="2"/>
  <c r="AA176" i="2"/>
  <c r="Y176" i="2"/>
  <c r="W176" i="2"/>
  <c r="BK176" i="2"/>
  <c r="N176" i="2"/>
  <c r="BI174" i="2"/>
  <c r="BH174" i="2"/>
  <c r="BG174" i="2"/>
  <c r="BF174" i="2"/>
  <c r="BE174" i="2"/>
  <c r="AA174" i="2"/>
  <c r="Y174" i="2"/>
  <c r="W174" i="2"/>
  <c r="BK174" i="2"/>
  <c r="N174" i="2"/>
  <c r="BI172" i="2"/>
  <c r="BH172" i="2"/>
  <c r="BG172" i="2"/>
  <c r="BF172" i="2"/>
  <c r="BE172" i="2"/>
  <c r="AA172" i="2"/>
  <c r="Y172" i="2"/>
  <c r="W172" i="2"/>
  <c r="BK172" i="2"/>
  <c r="N172" i="2"/>
  <c r="BI170" i="2"/>
  <c r="BH170" i="2"/>
  <c r="BG170" i="2"/>
  <c r="BF170" i="2"/>
  <c r="BE170" i="2"/>
  <c r="AA170" i="2"/>
  <c r="Y170" i="2"/>
  <c r="W170" i="2"/>
  <c r="BK170" i="2"/>
  <c r="N170" i="2"/>
  <c r="BI168" i="2"/>
  <c r="BH168" i="2"/>
  <c r="BG168" i="2"/>
  <c r="BF168" i="2"/>
  <c r="BE168" i="2"/>
  <c r="AA168" i="2"/>
  <c r="AA167" i="2" s="1"/>
  <c r="Y168" i="2"/>
  <c r="Y167" i="2" s="1"/>
  <c r="W168" i="2"/>
  <c r="W167" i="2" s="1"/>
  <c r="BK168" i="2"/>
  <c r="BK167" i="2" s="1"/>
  <c r="N167" i="2" s="1"/>
  <c r="N92" i="2" s="1"/>
  <c r="N168" i="2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1" i="2"/>
  <c r="BH161" i="2"/>
  <c r="BG161" i="2"/>
  <c r="BF161" i="2"/>
  <c r="AA161" i="2"/>
  <c r="Y161" i="2"/>
  <c r="W161" i="2"/>
  <c r="BK161" i="2"/>
  <c r="N161" i="2"/>
  <c r="BE161" i="2" s="1"/>
  <c r="BI159" i="2"/>
  <c r="BH159" i="2"/>
  <c r="BG159" i="2"/>
  <c r="BF159" i="2"/>
  <c r="AA159" i="2"/>
  <c r="Y159" i="2"/>
  <c r="W159" i="2"/>
  <c r="BK159" i="2"/>
  <c r="N159" i="2"/>
  <c r="BE159" i="2" s="1"/>
  <c r="BI157" i="2"/>
  <c r="BH157" i="2"/>
  <c r="BG157" i="2"/>
  <c r="BF157" i="2"/>
  <c r="AA157" i="2"/>
  <c r="Y157" i="2"/>
  <c r="W157" i="2"/>
  <c r="BK157" i="2"/>
  <c r="N157" i="2"/>
  <c r="BE157" i="2" s="1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1" i="2"/>
  <c r="BH151" i="2"/>
  <c r="BG151" i="2"/>
  <c r="BF151" i="2"/>
  <c r="AA151" i="2"/>
  <c r="AA150" i="2" s="1"/>
  <c r="Y151" i="2"/>
  <c r="Y150" i="2" s="1"/>
  <c r="W151" i="2"/>
  <c r="W150" i="2" s="1"/>
  <c r="BK151" i="2"/>
  <c r="BK150" i="2" s="1"/>
  <c r="N150" i="2" s="1"/>
  <c r="N91" i="2" s="1"/>
  <c r="N151" i="2"/>
  <c r="BE151" i="2" s="1"/>
  <c r="BI148" i="2"/>
  <c r="BH148" i="2"/>
  <c r="BG148" i="2"/>
  <c r="BF148" i="2"/>
  <c r="AA148" i="2"/>
  <c r="Y148" i="2"/>
  <c r="W148" i="2"/>
  <c r="BK148" i="2"/>
  <c r="N148" i="2"/>
  <c r="BE148" i="2" s="1"/>
  <c r="BI146" i="2"/>
  <c r="BH146" i="2"/>
  <c r="BG146" i="2"/>
  <c r="BF146" i="2"/>
  <c r="BE146" i="2"/>
  <c r="AA146" i="2"/>
  <c r="Y146" i="2"/>
  <c r="W146" i="2"/>
  <c r="BK146" i="2"/>
  <c r="N146" i="2"/>
  <c r="BI144" i="2"/>
  <c r="BH144" i="2"/>
  <c r="BG144" i="2"/>
  <c r="BF144" i="2"/>
  <c r="BE144" i="2"/>
  <c r="AA144" i="2"/>
  <c r="Y144" i="2"/>
  <c r="W144" i="2"/>
  <c r="BK144" i="2"/>
  <c r="N144" i="2"/>
  <c r="BI142" i="2"/>
  <c r="BH142" i="2"/>
  <c r="BG142" i="2"/>
  <c r="BF142" i="2"/>
  <c r="BE142" i="2"/>
  <c r="AA142" i="2"/>
  <c r="Y142" i="2"/>
  <c r="W142" i="2"/>
  <c r="BK142" i="2"/>
  <c r="N142" i="2"/>
  <c r="BI140" i="2"/>
  <c r="BH140" i="2"/>
  <c r="BG140" i="2"/>
  <c r="BF140" i="2"/>
  <c r="BE140" i="2"/>
  <c r="AA140" i="2"/>
  <c r="Y140" i="2"/>
  <c r="W140" i="2"/>
  <c r="BK140" i="2"/>
  <c r="N140" i="2"/>
  <c r="BI135" i="2"/>
  <c r="BH135" i="2"/>
  <c r="BG135" i="2"/>
  <c r="BF135" i="2"/>
  <c r="BE135" i="2"/>
  <c r="AA135" i="2"/>
  <c r="Y135" i="2"/>
  <c r="W135" i="2"/>
  <c r="BK135" i="2"/>
  <c r="N135" i="2"/>
  <c r="BI133" i="2"/>
  <c r="BH133" i="2"/>
  <c r="BG133" i="2"/>
  <c r="BF133" i="2"/>
  <c r="BE133" i="2"/>
  <c r="AA133" i="2"/>
  <c r="Y133" i="2"/>
  <c r="W133" i="2"/>
  <c r="BK133" i="2"/>
  <c r="N133" i="2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BE129" i="2"/>
  <c r="AA129" i="2"/>
  <c r="Y129" i="2"/>
  <c r="W129" i="2"/>
  <c r="BK129" i="2"/>
  <c r="N129" i="2"/>
  <c r="BI127" i="2"/>
  <c r="BH127" i="2"/>
  <c r="BG127" i="2"/>
  <c r="BF127" i="2"/>
  <c r="BE127" i="2"/>
  <c r="AA127" i="2"/>
  <c r="AA126" i="2" s="1"/>
  <c r="AA125" i="2" s="1"/>
  <c r="AA124" i="2" s="1"/>
  <c r="Y127" i="2"/>
  <c r="Y126" i="2" s="1"/>
  <c r="Y125" i="2" s="1"/>
  <c r="Y124" i="2" s="1"/>
  <c r="W127" i="2"/>
  <c r="W126" i="2" s="1"/>
  <c r="W125" i="2" s="1"/>
  <c r="W124" i="2" s="1"/>
  <c r="AU88" i="1" s="1"/>
  <c r="AU87" i="1" s="1"/>
  <c r="BK127" i="2"/>
  <c r="BK126" i="2" s="1"/>
  <c r="N127" i="2"/>
  <c r="M121" i="2"/>
  <c r="M120" i="2"/>
  <c r="F120" i="2"/>
  <c r="F118" i="2"/>
  <c r="F11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H36" i="2" s="1"/>
  <c r="BD88" i="1" s="1"/>
  <c r="BH100" i="2"/>
  <c r="H35" i="2" s="1"/>
  <c r="BC88" i="1" s="1"/>
  <c r="BC87" i="1" s="1"/>
  <c r="BG100" i="2"/>
  <c r="H34" i="2" s="1"/>
  <c r="BB88" i="1" s="1"/>
  <c r="BF100" i="2"/>
  <c r="M33" i="2" s="1"/>
  <c r="AW88" i="1" s="1"/>
  <c r="M84" i="2"/>
  <c r="M83" i="2"/>
  <c r="F83" i="2"/>
  <c r="M81" i="2"/>
  <c r="F81" i="2"/>
  <c r="F79" i="2"/>
  <c r="O15" i="2"/>
  <c r="E15" i="2"/>
  <c r="F121" i="2" s="1"/>
  <c r="O14" i="2"/>
  <c r="O9" i="2"/>
  <c r="M118" i="2" s="1"/>
  <c r="F6" i="2"/>
  <c r="F115" i="2" s="1"/>
  <c r="CK109" i="1"/>
  <c r="CJ109" i="1"/>
  <c r="CI109" i="1"/>
  <c r="CC109" i="1"/>
  <c r="CH109" i="1"/>
  <c r="CB109" i="1"/>
  <c r="CG109" i="1"/>
  <c r="CA109" i="1"/>
  <c r="CF109" i="1"/>
  <c r="BZ109" i="1"/>
  <c r="CE109" i="1"/>
  <c r="CK108" i="1"/>
  <c r="CJ108" i="1"/>
  <c r="CI108" i="1"/>
  <c r="CC108" i="1"/>
  <c r="CH108" i="1"/>
  <c r="CB108" i="1"/>
  <c r="CG108" i="1"/>
  <c r="CA108" i="1"/>
  <c r="CF108" i="1"/>
  <c r="BZ108" i="1"/>
  <c r="CE108" i="1"/>
  <c r="CK107" i="1"/>
  <c r="CJ107" i="1"/>
  <c r="CI107" i="1"/>
  <c r="CC107" i="1"/>
  <c r="CH107" i="1"/>
  <c r="CB107" i="1"/>
  <c r="CG107" i="1"/>
  <c r="CA107" i="1"/>
  <c r="CF107" i="1"/>
  <c r="BZ107" i="1"/>
  <c r="CE107" i="1"/>
  <c r="CK106" i="1"/>
  <c r="CJ106" i="1"/>
  <c r="CI106" i="1"/>
  <c r="CH106" i="1"/>
  <c r="CG106" i="1"/>
  <c r="CF106" i="1"/>
  <c r="BZ106" i="1"/>
  <c r="CE106" i="1"/>
  <c r="AM83" i="1"/>
  <c r="L83" i="1"/>
  <c r="AM82" i="1"/>
  <c r="L82" i="1"/>
  <c r="AM80" i="1"/>
  <c r="L80" i="1"/>
  <c r="L78" i="1"/>
  <c r="L77" i="1"/>
  <c r="N182" i="4" l="1"/>
  <c r="N95" i="4" s="1"/>
  <c r="BK181" i="4"/>
  <c r="N181" i="4" s="1"/>
  <c r="N94" i="4" s="1"/>
  <c r="W34" i="1"/>
  <c r="AY87" i="1"/>
  <c r="N126" i="2"/>
  <c r="N90" i="2" s="1"/>
  <c r="BK125" i="2"/>
  <c r="N187" i="2"/>
  <c r="N96" i="2" s="1"/>
  <c r="BK186" i="2"/>
  <c r="N186" i="2" s="1"/>
  <c r="N95" i="2" s="1"/>
  <c r="N123" i="3"/>
  <c r="N90" i="3" s="1"/>
  <c r="BK122" i="3"/>
  <c r="N125" i="4"/>
  <c r="N90" i="4" s="1"/>
  <c r="BK124" i="4"/>
  <c r="H33" i="2"/>
  <c r="BA88" i="1" s="1"/>
  <c r="M33" i="3"/>
  <c r="AW89" i="1" s="1"/>
  <c r="BK167" i="3"/>
  <c r="N167" i="3" s="1"/>
  <c r="N94" i="3" s="1"/>
  <c r="M33" i="4"/>
  <c r="AW90" i="1" s="1"/>
  <c r="BK194" i="4"/>
  <c r="N194" i="4" s="1"/>
  <c r="N96" i="4" s="1"/>
  <c r="N120" i="5"/>
  <c r="N90" i="5" s="1"/>
  <c r="BK119" i="5"/>
  <c r="N163" i="8"/>
  <c r="N95" i="8" s="1"/>
  <c r="BK162" i="8"/>
  <c r="N162" i="8" s="1"/>
  <c r="N94" i="8" s="1"/>
  <c r="N120" i="9"/>
  <c r="N90" i="9" s="1"/>
  <c r="BK119" i="9"/>
  <c r="F78" i="2"/>
  <c r="F84" i="2"/>
  <c r="F78" i="3"/>
  <c r="F84" i="3"/>
  <c r="F78" i="4"/>
  <c r="F84" i="4"/>
  <c r="F78" i="5"/>
  <c r="F84" i="5"/>
  <c r="H33" i="5"/>
  <c r="BA91" i="1" s="1"/>
  <c r="N120" i="6"/>
  <c r="N90" i="6" s="1"/>
  <c r="BK119" i="6"/>
  <c r="N120" i="7"/>
  <c r="N90" i="7" s="1"/>
  <c r="BK119" i="7"/>
  <c r="N125" i="8"/>
  <c r="N90" i="8" s="1"/>
  <c r="BK124" i="8"/>
  <c r="H33" i="6"/>
  <c r="BA92" i="1" s="1"/>
  <c r="H33" i="7"/>
  <c r="BA93" i="1" s="1"/>
  <c r="M33" i="8"/>
  <c r="AW94" i="1" s="1"/>
  <c r="BK175" i="8"/>
  <c r="N175" i="8" s="1"/>
  <c r="N96" i="8" s="1"/>
  <c r="N123" i="9"/>
  <c r="BE123" i="9" s="1"/>
  <c r="H33" i="9"/>
  <c r="BA95" i="1" s="1"/>
  <c r="F109" i="10"/>
  <c r="F78" i="10"/>
  <c r="H34" i="10"/>
  <c r="BB96" i="1" s="1"/>
  <c r="BB87" i="1" s="1"/>
  <c r="H36" i="10"/>
  <c r="BD96" i="1" s="1"/>
  <c r="BD87" i="1" s="1"/>
  <c r="W35" i="1" s="1"/>
  <c r="N120" i="11"/>
  <c r="N90" i="11" s="1"/>
  <c r="BK119" i="11"/>
  <c r="N120" i="12"/>
  <c r="N90" i="12" s="1"/>
  <c r="BK119" i="12"/>
  <c r="N123" i="13"/>
  <c r="N90" i="13" s="1"/>
  <c r="BK122" i="13"/>
  <c r="F78" i="6"/>
  <c r="F84" i="6"/>
  <c r="F78" i="7"/>
  <c r="F84" i="7"/>
  <c r="F78" i="8"/>
  <c r="F84" i="8"/>
  <c r="F78" i="9"/>
  <c r="F84" i="9"/>
  <c r="F115" i="10"/>
  <c r="F84" i="10"/>
  <c r="M81" i="10"/>
  <c r="N120" i="10"/>
  <c r="N90" i="10" s="1"/>
  <c r="BK119" i="10"/>
  <c r="H33" i="10"/>
  <c r="BA96" i="1" s="1"/>
  <c r="H33" i="11"/>
  <c r="BA97" i="1" s="1"/>
  <c r="H33" i="12"/>
  <c r="BA98" i="1" s="1"/>
  <c r="M33" i="13"/>
  <c r="AW99" i="1" s="1"/>
  <c r="BK147" i="13"/>
  <c r="N147" i="13" s="1"/>
  <c r="N94" i="13" s="1"/>
  <c r="N120" i="14"/>
  <c r="N90" i="14" s="1"/>
  <c r="BK119" i="14"/>
  <c r="N124" i="15"/>
  <c r="N90" i="15" s="1"/>
  <c r="BK123" i="15"/>
  <c r="F78" i="11"/>
  <c r="F84" i="11"/>
  <c r="F78" i="12"/>
  <c r="F84" i="12"/>
  <c r="F78" i="13"/>
  <c r="F84" i="13"/>
  <c r="F78" i="14"/>
  <c r="F84" i="14"/>
  <c r="H33" i="14"/>
  <c r="BA100" i="1" s="1"/>
  <c r="M33" i="14"/>
  <c r="AW100" i="1" s="1"/>
  <c r="F78" i="15"/>
  <c r="F84" i="15"/>
  <c r="M33" i="15"/>
  <c r="AW101" i="1" s="1"/>
  <c r="F115" i="16"/>
  <c r="F84" i="16"/>
  <c r="N186" i="15"/>
  <c r="BE186" i="15" s="1"/>
  <c r="F109" i="16"/>
  <c r="F78" i="16"/>
  <c r="M81" i="16"/>
  <c r="N120" i="16"/>
  <c r="N90" i="16" s="1"/>
  <c r="BK119" i="16"/>
  <c r="N124" i="17"/>
  <c r="N90" i="17" s="1"/>
  <c r="BK123" i="17"/>
  <c r="N129" i="17"/>
  <c r="N92" i="17" s="1"/>
  <c r="BK128" i="17"/>
  <c r="N128" i="17" s="1"/>
  <c r="N91" i="17" s="1"/>
  <c r="H33" i="16"/>
  <c r="BA102" i="1" s="1"/>
  <c r="N139" i="17"/>
  <c r="BE139" i="17" s="1"/>
  <c r="H33" i="17"/>
  <c r="BA103" i="1" s="1"/>
  <c r="F78" i="17"/>
  <c r="F84" i="17"/>
  <c r="W33" i="1" l="1"/>
  <c r="AX87" i="1"/>
  <c r="N123" i="15"/>
  <c r="N89" i="15" s="1"/>
  <c r="BK122" i="15"/>
  <c r="N122" i="15" s="1"/>
  <c r="N88" i="15" s="1"/>
  <c r="N119" i="14"/>
  <c r="N89" i="14" s="1"/>
  <c r="BK118" i="14"/>
  <c r="N118" i="14" s="1"/>
  <c r="N88" i="14" s="1"/>
  <c r="N122" i="13"/>
  <c r="N89" i="13" s="1"/>
  <c r="BK121" i="13"/>
  <c r="N121" i="13" s="1"/>
  <c r="N88" i="13" s="1"/>
  <c r="N119" i="12"/>
  <c r="N89" i="12" s="1"/>
  <c r="BK118" i="12"/>
  <c r="N118" i="12" s="1"/>
  <c r="N88" i="12" s="1"/>
  <c r="N119" i="11"/>
  <c r="N89" i="11" s="1"/>
  <c r="BK118" i="11"/>
  <c r="N118" i="11" s="1"/>
  <c r="N88" i="11" s="1"/>
  <c r="N124" i="8"/>
  <c r="N89" i="8" s="1"/>
  <c r="BK123" i="8"/>
  <c r="N123" i="8" s="1"/>
  <c r="N88" i="8" s="1"/>
  <c r="N119" i="7"/>
  <c r="N89" i="7" s="1"/>
  <c r="BK118" i="7"/>
  <c r="N118" i="7" s="1"/>
  <c r="N88" i="7" s="1"/>
  <c r="N119" i="6"/>
  <c r="N89" i="6" s="1"/>
  <c r="BK118" i="6"/>
  <c r="N118" i="6" s="1"/>
  <c r="N88" i="6" s="1"/>
  <c r="N124" i="4"/>
  <c r="N89" i="4" s="1"/>
  <c r="BK123" i="4"/>
  <c r="N123" i="4" s="1"/>
  <c r="N88" i="4" s="1"/>
  <c r="N122" i="3"/>
  <c r="N89" i="3" s="1"/>
  <c r="BK121" i="3"/>
  <c r="N121" i="3" s="1"/>
  <c r="N88" i="3" s="1"/>
  <c r="N125" i="2"/>
  <c r="N89" i="2" s="1"/>
  <c r="BK124" i="2"/>
  <c r="N124" i="2" s="1"/>
  <c r="N88" i="2" s="1"/>
  <c r="N123" i="17"/>
  <c r="N89" i="17" s="1"/>
  <c r="BK122" i="17"/>
  <c r="N122" i="17" s="1"/>
  <c r="N88" i="17" s="1"/>
  <c r="N119" i="16"/>
  <c r="N89" i="16" s="1"/>
  <c r="BK118" i="16"/>
  <c r="N118" i="16" s="1"/>
  <c r="N88" i="16" s="1"/>
  <c r="N119" i="10"/>
  <c r="N89" i="10" s="1"/>
  <c r="BK118" i="10"/>
  <c r="N118" i="10" s="1"/>
  <c r="N88" i="10" s="1"/>
  <c r="N119" i="9"/>
  <c r="N89" i="9" s="1"/>
  <c r="BK118" i="9"/>
  <c r="N118" i="9" s="1"/>
  <c r="N88" i="9" s="1"/>
  <c r="N119" i="5"/>
  <c r="N89" i="5" s="1"/>
  <c r="BK118" i="5"/>
  <c r="N118" i="5" s="1"/>
  <c r="N88" i="5" s="1"/>
  <c r="BA87" i="1"/>
  <c r="N99" i="9" l="1"/>
  <c r="BE99" i="9" s="1"/>
  <c r="N98" i="9"/>
  <c r="BE98" i="9" s="1"/>
  <c r="N97" i="9"/>
  <c r="BE97" i="9" s="1"/>
  <c r="N96" i="9"/>
  <c r="BE96" i="9" s="1"/>
  <c r="N95" i="9"/>
  <c r="BE95" i="9" s="1"/>
  <c r="N94" i="9"/>
  <c r="M27" i="9"/>
  <c r="N99" i="16"/>
  <c r="BE99" i="16" s="1"/>
  <c r="N98" i="16"/>
  <c r="BE98" i="16" s="1"/>
  <c r="N97" i="16"/>
  <c r="BE97" i="16" s="1"/>
  <c r="N96" i="16"/>
  <c r="BE96" i="16" s="1"/>
  <c r="N95" i="16"/>
  <c r="BE95" i="16" s="1"/>
  <c r="N94" i="16"/>
  <c r="M27" i="16"/>
  <c r="N105" i="2"/>
  <c r="BE105" i="2" s="1"/>
  <c r="N104" i="2"/>
  <c r="BE104" i="2" s="1"/>
  <c r="N103" i="2"/>
  <c r="BE103" i="2" s="1"/>
  <c r="N102" i="2"/>
  <c r="BE102" i="2" s="1"/>
  <c r="N101" i="2"/>
  <c r="BE101" i="2" s="1"/>
  <c r="N100" i="2"/>
  <c r="M27" i="2"/>
  <c r="N104" i="4"/>
  <c r="BE104" i="4" s="1"/>
  <c r="N103" i="4"/>
  <c r="BE103" i="4" s="1"/>
  <c r="N102" i="4"/>
  <c r="BE102" i="4" s="1"/>
  <c r="N101" i="4"/>
  <c r="BE101" i="4" s="1"/>
  <c r="N100" i="4"/>
  <c r="BE100" i="4" s="1"/>
  <c r="N99" i="4"/>
  <c r="M27" i="4"/>
  <c r="N99" i="6"/>
  <c r="BE99" i="6" s="1"/>
  <c r="N98" i="6"/>
  <c r="BE98" i="6" s="1"/>
  <c r="N97" i="6"/>
  <c r="BE97" i="6" s="1"/>
  <c r="N96" i="6"/>
  <c r="BE96" i="6" s="1"/>
  <c r="N95" i="6"/>
  <c r="BE95" i="6" s="1"/>
  <c r="N94" i="6"/>
  <c r="M27" i="6"/>
  <c r="N99" i="7"/>
  <c r="BE99" i="7" s="1"/>
  <c r="N98" i="7"/>
  <c r="BE98" i="7" s="1"/>
  <c r="N97" i="7"/>
  <c r="BE97" i="7" s="1"/>
  <c r="N96" i="7"/>
  <c r="BE96" i="7" s="1"/>
  <c r="N95" i="7"/>
  <c r="BE95" i="7" s="1"/>
  <c r="N94" i="7"/>
  <c r="M27" i="7"/>
  <c r="N104" i="8"/>
  <c r="BE104" i="8" s="1"/>
  <c r="N103" i="8"/>
  <c r="BE103" i="8" s="1"/>
  <c r="N102" i="8"/>
  <c r="BE102" i="8" s="1"/>
  <c r="N101" i="8"/>
  <c r="BE101" i="8" s="1"/>
  <c r="N100" i="8"/>
  <c r="BE100" i="8" s="1"/>
  <c r="N99" i="8"/>
  <c r="M27" i="8"/>
  <c r="N99" i="11"/>
  <c r="BE99" i="11" s="1"/>
  <c r="N98" i="11"/>
  <c r="BE98" i="11" s="1"/>
  <c r="N97" i="11"/>
  <c r="BE97" i="11" s="1"/>
  <c r="N96" i="11"/>
  <c r="BE96" i="11" s="1"/>
  <c r="N95" i="11"/>
  <c r="BE95" i="11" s="1"/>
  <c r="N94" i="11"/>
  <c r="M27" i="11"/>
  <c r="N99" i="12"/>
  <c r="BE99" i="12" s="1"/>
  <c r="N98" i="12"/>
  <c r="BE98" i="12" s="1"/>
  <c r="N97" i="12"/>
  <c r="BE97" i="12" s="1"/>
  <c r="N96" i="12"/>
  <c r="BE96" i="12" s="1"/>
  <c r="N95" i="12"/>
  <c r="BE95" i="12" s="1"/>
  <c r="N94" i="12"/>
  <c r="M27" i="12"/>
  <c r="N102" i="13"/>
  <c r="BE102" i="13" s="1"/>
  <c r="N101" i="13"/>
  <c r="BE101" i="13" s="1"/>
  <c r="N100" i="13"/>
  <c r="BE100" i="13" s="1"/>
  <c r="N99" i="13"/>
  <c r="BE99" i="13" s="1"/>
  <c r="N98" i="13"/>
  <c r="BE98" i="13" s="1"/>
  <c r="N97" i="13"/>
  <c r="M27" i="13"/>
  <c r="N99" i="14"/>
  <c r="BE99" i="14" s="1"/>
  <c r="N98" i="14"/>
  <c r="BE98" i="14" s="1"/>
  <c r="N97" i="14"/>
  <c r="BE97" i="14" s="1"/>
  <c r="N96" i="14"/>
  <c r="BE96" i="14" s="1"/>
  <c r="N95" i="14"/>
  <c r="BE95" i="14" s="1"/>
  <c r="N94" i="14"/>
  <c r="M27" i="14"/>
  <c r="N103" i="15"/>
  <c r="BE103" i="15" s="1"/>
  <c r="N102" i="15"/>
  <c r="BE102" i="15" s="1"/>
  <c r="N101" i="15"/>
  <c r="BE101" i="15" s="1"/>
  <c r="N100" i="15"/>
  <c r="BE100" i="15" s="1"/>
  <c r="N99" i="15"/>
  <c r="BE99" i="15" s="1"/>
  <c r="N98" i="15"/>
  <c r="M27" i="15"/>
  <c r="N99" i="5"/>
  <c r="BE99" i="5" s="1"/>
  <c r="N98" i="5"/>
  <c r="BE98" i="5" s="1"/>
  <c r="N97" i="5"/>
  <c r="BE97" i="5" s="1"/>
  <c r="N96" i="5"/>
  <c r="BE96" i="5" s="1"/>
  <c r="N95" i="5"/>
  <c r="BE95" i="5" s="1"/>
  <c r="N94" i="5"/>
  <c r="M27" i="5"/>
  <c r="N99" i="10"/>
  <c r="BE99" i="10" s="1"/>
  <c r="N98" i="10"/>
  <c r="BE98" i="10" s="1"/>
  <c r="N97" i="10"/>
  <c r="BE97" i="10" s="1"/>
  <c r="N96" i="10"/>
  <c r="BE96" i="10" s="1"/>
  <c r="N95" i="10"/>
  <c r="BE95" i="10" s="1"/>
  <c r="N94" i="10"/>
  <c r="M27" i="10"/>
  <c r="N103" i="17"/>
  <c r="BE103" i="17" s="1"/>
  <c r="N102" i="17"/>
  <c r="BE102" i="17" s="1"/>
  <c r="N101" i="17"/>
  <c r="BE101" i="17" s="1"/>
  <c r="N100" i="17"/>
  <c r="BE100" i="17" s="1"/>
  <c r="N99" i="17"/>
  <c r="BE99" i="17" s="1"/>
  <c r="N98" i="17"/>
  <c r="M27" i="17"/>
  <c r="N102" i="3"/>
  <c r="BE102" i="3" s="1"/>
  <c r="N101" i="3"/>
  <c r="BE101" i="3" s="1"/>
  <c r="N100" i="3"/>
  <c r="BE100" i="3" s="1"/>
  <c r="N99" i="3"/>
  <c r="BE99" i="3" s="1"/>
  <c r="N98" i="3"/>
  <c r="BE98" i="3" s="1"/>
  <c r="N97" i="3"/>
  <c r="M27" i="3"/>
  <c r="W32" i="1"/>
  <c r="AW87" i="1"/>
  <c r="AK32" i="1" s="1"/>
  <c r="N96" i="3" l="1"/>
  <c r="BE97" i="3"/>
  <c r="N97" i="17"/>
  <c r="BE98" i="17"/>
  <c r="N93" i="10"/>
  <c r="BE94" i="10"/>
  <c r="N93" i="5"/>
  <c r="BE94" i="5"/>
  <c r="N96" i="13"/>
  <c r="BE97" i="13"/>
  <c r="N93" i="12"/>
  <c r="BE94" i="12"/>
  <c r="N93" i="11"/>
  <c r="BE94" i="11"/>
  <c r="N98" i="8"/>
  <c r="BE99" i="8"/>
  <c r="N93" i="7"/>
  <c r="BE94" i="7"/>
  <c r="N93" i="6"/>
  <c r="BE94" i="6"/>
  <c r="N98" i="4"/>
  <c r="BE99" i="4"/>
  <c r="N99" i="2"/>
  <c r="BE100" i="2"/>
  <c r="N93" i="16"/>
  <c r="BE94" i="16"/>
  <c r="N93" i="9"/>
  <c r="BE94" i="9"/>
  <c r="BE98" i="15"/>
  <c r="N97" i="15"/>
  <c r="N93" i="14"/>
  <c r="BE94" i="14"/>
  <c r="H32" i="14" l="1"/>
  <c r="AZ100" i="1" s="1"/>
  <c r="M32" i="14"/>
  <c r="AV100" i="1" s="1"/>
  <c r="AT100" i="1" s="1"/>
  <c r="M28" i="15"/>
  <c r="L105" i="15"/>
  <c r="M32" i="9"/>
  <c r="AV95" i="1" s="1"/>
  <c r="AT95" i="1" s="1"/>
  <c r="H32" i="9"/>
  <c r="AZ95" i="1" s="1"/>
  <c r="M32" i="16"/>
  <c r="AV102" i="1" s="1"/>
  <c r="AT102" i="1" s="1"/>
  <c r="H32" i="16"/>
  <c r="AZ102" i="1" s="1"/>
  <c r="M32" i="2"/>
  <c r="AV88" i="1" s="1"/>
  <c r="AT88" i="1" s="1"/>
  <c r="H32" i="2"/>
  <c r="AZ88" i="1" s="1"/>
  <c r="H32" i="4"/>
  <c r="AZ90" i="1" s="1"/>
  <c r="M32" i="4"/>
  <c r="AV90" i="1" s="1"/>
  <c r="AT90" i="1" s="1"/>
  <c r="M32" i="6"/>
  <c r="AV92" i="1" s="1"/>
  <c r="AT92" i="1" s="1"/>
  <c r="H32" i="6"/>
  <c r="AZ92" i="1" s="1"/>
  <c r="M32" i="7"/>
  <c r="AV93" i="1" s="1"/>
  <c r="AT93" i="1" s="1"/>
  <c r="H32" i="7"/>
  <c r="AZ93" i="1" s="1"/>
  <c r="H32" i="8"/>
  <c r="AZ94" i="1" s="1"/>
  <c r="M32" i="8"/>
  <c r="AV94" i="1" s="1"/>
  <c r="AT94" i="1" s="1"/>
  <c r="M32" i="11"/>
  <c r="AV97" i="1" s="1"/>
  <c r="AT97" i="1" s="1"/>
  <c r="H32" i="11"/>
  <c r="AZ97" i="1" s="1"/>
  <c r="M32" i="12"/>
  <c r="AV98" i="1" s="1"/>
  <c r="AT98" i="1" s="1"/>
  <c r="H32" i="12"/>
  <c r="AZ98" i="1" s="1"/>
  <c r="H32" i="13"/>
  <c r="AZ99" i="1" s="1"/>
  <c r="M32" i="13"/>
  <c r="AV99" i="1" s="1"/>
  <c r="AT99" i="1" s="1"/>
  <c r="M32" i="5"/>
  <c r="AV91" i="1" s="1"/>
  <c r="AT91" i="1" s="1"/>
  <c r="H32" i="5"/>
  <c r="AZ91" i="1" s="1"/>
  <c r="M32" i="10"/>
  <c r="AV96" i="1" s="1"/>
  <c r="AT96" i="1" s="1"/>
  <c r="H32" i="10"/>
  <c r="AZ96" i="1" s="1"/>
  <c r="M32" i="17"/>
  <c r="AV103" i="1" s="1"/>
  <c r="AT103" i="1" s="1"/>
  <c r="H32" i="17"/>
  <c r="AZ103" i="1" s="1"/>
  <c r="H32" i="3"/>
  <c r="AZ89" i="1" s="1"/>
  <c r="M32" i="3"/>
  <c r="AV89" i="1" s="1"/>
  <c r="AT89" i="1" s="1"/>
  <c r="M28" i="14"/>
  <c r="L101" i="14"/>
  <c r="H32" i="15"/>
  <c r="AZ101" i="1" s="1"/>
  <c r="M32" i="15"/>
  <c r="AV101" i="1" s="1"/>
  <c r="AT101" i="1" s="1"/>
  <c r="M28" i="9"/>
  <c r="L101" i="9"/>
  <c r="M28" i="16"/>
  <c r="L101" i="16"/>
  <c r="M28" i="2"/>
  <c r="L107" i="2"/>
  <c r="M28" i="4"/>
  <c r="L106" i="4"/>
  <c r="M28" i="6"/>
  <c r="L101" i="6"/>
  <c r="M28" i="7"/>
  <c r="L101" i="7"/>
  <c r="M28" i="8"/>
  <c r="L106" i="8"/>
  <c r="M28" i="11"/>
  <c r="L101" i="11"/>
  <c r="M28" i="12"/>
  <c r="L101" i="12"/>
  <c r="M28" i="13"/>
  <c r="L104" i="13"/>
  <c r="M28" i="5"/>
  <c r="L101" i="5"/>
  <c r="M28" i="10"/>
  <c r="L101" i="10"/>
  <c r="M28" i="17"/>
  <c r="L105" i="17"/>
  <c r="M28" i="3"/>
  <c r="L104" i="3"/>
  <c r="AZ87" i="1" l="1"/>
  <c r="AS89" i="1"/>
  <c r="M30" i="3"/>
  <c r="AS103" i="1"/>
  <c r="M30" i="17"/>
  <c r="AS96" i="1"/>
  <c r="M30" i="10"/>
  <c r="AS91" i="1"/>
  <c r="M30" i="5"/>
  <c r="AS99" i="1"/>
  <c r="M30" i="13"/>
  <c r="AS98" i="1"/>
  <c r="M30" i="12"/>
  <c r="AS97" i="1"/>
  <c r="M30" i="11"/>
  <c r="AS94" i="1"/>
  <c r="M30" i="8"/>
  <c r="AS93" i="1"/>
  <c r="M30" i="7"/>
  <c r="AS92" i="1"/>
  <c r="M30" i="6"/>
  <c r="AS90" i="1"/>
  <c r="M30" i="4"/>
  <c r="AS88" i="1"/>
  <c r="M30" i="2"/>
  <c r="AS102" i="1"/>
  <c r="M30" i="16"/>
  <c r="AS95" i="1"/>
  <c r="M30" i="9"/>
  <c r="AS100" i="1"/>
  <c r="M30" i="14"/>
  <c r="AS101" i="1"/>
  <c r="M30" i="15"/>
  <c r="AG101" i="1" l="1"/>
  <c r="AN101" i="1" s="1"/>
  <c r="L38" i="15"/>
  <c r="AG95" i="1"/>
  <c r="AN95" i="1" s="1"/>
  <c r="L38" i="9"/>
  <c r="AG102" i="1"/>
  <c r="AN102" i="1" s="1"/>
  <c r="L38" i="16"/>
  <c r="AG90" i="1"/>
  <c r="AN90" i="1" s="1"/>
  <c r="L38" i="4"/>
  <c r="AG94" i="1"/>
  <c r="AN94" i="1" s="1"/>
  <c r="L38" i="8"/>
  <c r="AS87" i="1"/>
  <c r="AG100" i="1"/>
  <c r="AN100" i="1" s="1"/>
  <c r="L38" i="14"/>
  <c r="AG88" i="1"/>
  <c r="L38" i="2"/>
  <c r="AG92" i="1"/>
  <c r="AN92" i="1" s="1"/>
  <c r="L38" i="6"/>
  <c r="AG93" i="1"/>
  <c r="AN93" i="1" s="1"/>
  <c r="L38" i="7"/>
  <c r="AG97" i="1"/>
  <c r="AN97" i="1" s="1"/>
  <c r="L38" i="11"/>
  <c r="AG98" i="1"/>
  <c r="AN98" i="1" s="1"/>
  <c r="L38" i="12"/>
  <c r="AG99" i="1"/>
  <c r="AN99" i="1" s="1"/>
  <c r="L38" i="13"/>
  <c r="AG91" i="1"/>
  <c r="AN91" i="1" s="1"/>
  <c r="L38" i="5"/>
  <c r="AG96" i="1"/>
  <c r="AN96" i="1" s="1"/>
  <c r="L38" i="10"/>
  <c r="AG103" i="1"/>
  <c r="AN103" i="1" s="1"/>
  <c r="L38" i="17"/>
  <c r="AG89" i="1"/>
  <c r="AN89" i="1" s="1"/>
  <c r="L38" i="3"/>
  <c r="AV87" i="1"/>
  <c r="AT87" i="1" l="1"/>
  <c r="AG87" i="1"/>
  <c r="AN88" i="1"/>
  <c r="AK26" i="1" l="1"/>
  <c r="AG109" i="1"/>
  <c r="AG108" i="1"/>
  <c r="AG107" i="1"/>
  <c r="AG106" i="1"/>
  <c r="AN87" i="1"/>
  <c r="AV107" i="1" l="1"/>
  <c r="BY107" i="1" s="1"/>
  <c r="CD107" i="1"/>
  <c r="AN107" i="1"/>
  <c r="AG105" i="1"/>
  <c r="CD106" i="1"/>
  <c r="AV106" i="1"/>
  <c r="BY106" i="1" s="1"/>
  <c r="AV108" i="1"/>
  <c r="BY108" i="1" s="1"/>
  <c r="CD108" i="1"/>
  <c r="AN108" i="1"/>
  <c r="AV109" i="1"/>
  <c r="BY109" i="1" s="1"/>
  <c r="CD109" i="1"/>
  <c r="AN109" i="1"/>
  <c r="AN106" i="1" l="1"/>
  <c r="AN105" i="1" s="1"/>
  <c r="AN111" i="1" s="1"/>
  <c r="AK27" i="1"/>
  <c r="AK29" i="1" s="1"/>
  <c r="AG111" i="1"/>
  <c r="AK31" i="1"/>
  <c r="W31" i="1"/>
  <c r="AK37" i="1" l="1"/>
</calcChain>
</file>

<file path=xl/sharedStrings.xml><?xml version="1.0" encoding="utf-8"?>
<sst xmlns="http://schemas.openxmlformats.org/spreadsheetml/2006/main" count="7423" uniqueCount="740">
  <si>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</si>
  <si>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</si>
  <si>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</si>
  <si>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</si>
  <si>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</si>
  <si>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</si>
  <si>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</si>
  <si>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</si>
  <si>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</si>
  <si>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</si>
  <si>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</si>
  <si>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</si>
  <si>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</si>
  <si>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</si>
  <si>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</si>
  <si>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2017/15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</si>
  <si>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</si>
  <si>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</si>
  <si>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Revitalizace náměstí Míru v Kroměříži</t>
  </si>
  <si>
    <t>0,1</t>
  </si>
  <si>
    <t>JKSO:</t>
  </si>
  <si>
    <t/>
  </si>
  <si>
    <t>CC-CZ:</t>
  </si>
  <si>
    <t>1</t>
  </si>
  <si>
    <t>Místo:</t>
  </si>
  <si>
    <t xml:space="preserve"> </t>
  </si>
  <si>
    <t>Datum:</t>
  </si>
  <si>
    <t>21. 3. 2018</t>
  </si>
  <si>
    <t>10</t>
  </si>
  <si>
    <t>100</t>
  </si>
  <si>
    <t>Objednatel:</t>
  </si>
  <si>
    <t>IČ:</t>
  </si>
  <si>
    <t>Město Kroměříž</t>
  </si>
  <si>
    <t>DIČ:</t>
  </si>
  <si>
    <t>Zhotovitel:</t>
  </si>
  <si>
    <t>Vyplň údaj</t>
  </si>
  <si>
    <t>Projektant:</t>
  </si>
  <si>
    <t>Ing.Alena Vránová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</si>
  <si>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</si>
  <si>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</si>
  <si>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</si>
  <si>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</si>
  <si>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</si>
  <si>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</si>
  <si>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</si>
  <si>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</si>
  <si>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</si>
  <si>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</si>
  <si>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</si>
  <si>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</si>
  <si>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</si>
  <si>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</si>
  <si>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</si>
  <si>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</si>
  <si>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</si>
  <si>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</si>
  <si>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</si>
  <si>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</si>
  <si>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</si>
  <si>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</si>
  <si>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</si>
  <si>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</si>
  <si>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</si>
  <si>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</si>
  <si>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</si>
  <si>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</si>
  <si>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</si>
  <si>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</si>
  <si>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</si>
  <si>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</si>
  <si>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</si>
  <si>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</si>
  <si>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</si>
  <si>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</si>
  <si>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</si>
  <si>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</si>
  <si>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</si>
  <si>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</si>
  <si>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</si>
  <si>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</si>
  <si>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</si>
  <si>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</si>
  <si>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</si>
  <si>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{19f5e2bd-380d-4f72-974c-738e11aca562}</t>
  </si>
  <si>
    <t>{00000000-0000-0000-0000-000000000000}</t>
  </si>
  <si>
    <t>SO 01.1</t>
  </si>
  <si>
    <t>Zpevněné plochy - 1.etapa</t>
  </si>
  <si>
    <t>{ff29cc04-d3fb-4775-8f1e-4acd68243226}</t>
  </si>
  <si>
    <t>SO 01.2</t>
  </si>
  <si>
    <t>Zpevněné plochy - 2.etapa</t>
  </si>
  <si>
    <t>{73af3d2d-e48d-45e8-bb8d-d27ef22ef8b0}</t>
  </si>
  <si>
    <t>SO 02.1</t>
  </si>
  <si>
    <t>Vodní prvek - střiky - stavební část</t>
  </si>
  <si>
    <t>{06af7f4d-b543-4e12-bf8a-e35f49085931}</t>
  </si>
  <si>
    <t>SO 02.2</t>
  </si>
  <si>
    <t xml:space="preserve">Vodní prvek - střiky - technologická část </t>
  </si>
  <si>
    <t>{40cbe719-d954-4e4a-bd31-057d26cffe22}</t>
  </si>
  <si>
    <t>SO 02.3</t>
  </si>
  <si>
    <t>Vodní prvek - střiky - přípojka vody a kanalizace</t>
  </si>
  <si>
    <t>{5d0a0a99-4490-46e3-9ef3-4a1c29613049}</t>
  </si>
  <si>
    <t>SO 02.4</t>
  </si>
  <si>
    <t xml:space="preserve">Vodní prvek - střiky - přípojka elektro </t>
  </si>
  <si>
    <t>{c4968452-1466-49ff-ba09-bf6ecaa94a6a}</t>
  </si>
  <si>
    <t>SO 03.1</t>
  </si>
  <si>
    <t>Vodní prvek - mlžení - stavební část</t>
  </si>
  <si>
    <t>{e52af089-5ef8-46ba-8a75-3a457bf4f478}</t>
  </si>
  <si>
    <t>SO 03.2</t>
  </si>
  <si>
    <t xml:space="preserve">Vodní prvek - mlžení - technologická část </t>
  </si>
  <si>
    <t>{bf2cc65f-362a-42bc-b17a-c72219d68658}</t>
  </si>
  <si>
    <t>SO 03.3</t>
  </si>
  <si>
    <t xml:space="preserve">Vodní prvek - mlžení - přípojka vody a kanalizace </t>
  </si>
  <si>
    <t>{c6aaa811-bcf4-4a4c-83e9-90f8eefef94e}</t>
  </si>
  <si>
    <t>SO 03.4</t>
  </si>
  <si>
    <t xml:space="preserve">Vodní prvek - mlžení - přípojka elektro </t>
  </si>
  <si>
    <t>{786f5d33-73da-49f0-b2d4-240eac9ce4ef}</t>
  </si>
  <si>
    <t>SO 04</t>
  </si>
  <si>
    <t>Veřejné osvětlení</t>
  </si>
  <si>
    <t>{2226e09a-7d4f-4116-a6bd-a57d701eff53}</t>
  </si>
  <si>
    <t>SO 05</t>
  </si>
  <si>
    <t>Drobná architektura a mobiliář</t>
  </si>
  <si>
    <t>{1e950fde-3d0d-46a2-8798-3639f9449487}</t>
  </si>
  <si>
    <t>SO 06</t>
  </si>
  <si>
    <t>Vegetační úpravy</t>
  </si>
  <si>
    <t>{8e8d943a-cae8-4f2c-8713-046e65ff7d7d}</t>
  </si>
  <si>
    <t>SO 07</t>
  </si>
  <si>
    <t>Odstavná plocha</t>
  </si>
  <si>
    <t>{92c584a9-3b6b-4d5e-a3b2-09951955c268}</t>
  </si>
  <si>
    <t>SO 08</t>
  </si>
  <si>
    <t>Oprava vodovodu</t>
  </si>
  <si>
    <t>{530a9026-693f-4dc6-bbf7-95e74d428217}</t>
  </si>
  <si>
    <t>VN a ON</t>
  </si>
  <si>
    <t>Vedlejší a ostatní náklady</t>
  </si>
  <si>
    <t>{9eee91ca-8944-4ca0-ad75-126cae9aecc0}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</si>
  <si>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</si>
  <si>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</si>
  <si>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</si>
  <si>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</si>
  <si>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</si>
  <si>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</si>
  <si>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</si>
  <si>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</si>
  <si>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</si>
  <si>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</si>
  <si>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výkopy</t>
  </si>
  <si>
    <t>86,5</t>
  </si>
  <si>
    <t>2</t>
  </si>
  <si>
    <t>odvoz_výkopu</t>
  </si>
  <si>
    <t>KRYCÍ LIST ROZPOČTU</t>
  </si>
  <si>
    <t>Objekt:</t>
  </si>
  <si>
    <t>SO 01.1 - Zpevněné plochy - 1.etapa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</si>
  <si>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</si>
  <si>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</si>
  <si>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</si>
  <si>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</si>
  <si>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</si>
  <si>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</si>
  <si>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</si>
  <si>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</si>
  <si>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</si>
  <si>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</si>
  <si>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</si>
  <si>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</si>
  <si>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</si>
  <si>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743 - Elektromontáže - hrubá montáž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</si>
  <si>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</si>
  <si>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</si>
  <si>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</si>
  <si>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</si>
  <si>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</si>
  <si>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</si>
  <si>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</si>
  <si>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</si>
  <si>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</si>
  <si>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</si>
  <si>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</si>
  <si>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</si>
  <si>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</si>
  <si>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</si>
  <si>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</si>
  <si>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</si>
  <si>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</si>
  <si>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</si>
  <si>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</si>
  <si>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</si>
  <si>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</si>
  <si>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</si>
  <si>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</si>
  <si>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</si>
  <si>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</si>
  <si>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</si>
  <si>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</si>
  <si>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komunikací pro pěší z betonových nebo kamenných dlaždic</t>
  </si>
  <si>
    <t>m2</t>
  </si>
  <si>
    <t>4</t>
  </si>
  <si>
    <t>441856164</t>
  </si>
  <si>
    <t>33</t>
  </si>
  <si>
    <t>VV</t>
  </si>
  <si>
    <t>113107112</t>
  </si>
  <si>
    <t>Odstranění podkladu pl do 50 m2 z kameniva těženého tl 200 mm</t>
  </si>
  <si>
    <t>-1478898318</t>
  </si>
  <si>
    <t>3</t>
  </si>
  <si>
    <t>113201111</t>
  </si>
  <si>
    <t>Vytrhání obrub chodníkových</t>
  </si>
  <si>
    <t>m</t>
  </si>
  <si>
    <t>-1221412277</t>
  </si>
  <si>
    <t>75</t>
  </si>
  <si>
    <t>121101102</t>
  </si>
  <si>
    <t>Sejmutí ornice s přemístěním na vzdálenost do 100 m</t>
  </si>
  <si>
    <t>m3</t>
  </si>
  <si>
    <t>1075064007</t>
  </si>
  <si>
    <t>405*0,1</t>
  </si>
  <si>
    <t>5</t>
  </si>
  <si>
    <t>122201101</t>
  </si>
  <si>
    <t>Odkopávky a prokopávky nezapažené v hornině tř. 3 objem do 100 m3</t>
  </si>
  <si>
    <t>-685146340</t>
  </si>
  <si>
    <t>"žulové odseky:" 46</t>
  </si>
  <si>
    <t>"mzk:" 28</t>
  </si>
  <si>
    <t>"betonová dlažba:" 2</t>
  </si>
  <si>
    <t>"obruby:" 10,5</t>
  </si>
  <si>
    <t>6</t>
  </si>
  <si>
    <t>122201109</t>
  </si>
  <si>
    <t>Příplatek za lepivost u odkopávek v hornině tř. 1 až 3</t>
  </si>
  <si>
    <t>804462823</t>
  </si>
  <si>
    <t>7</t>
  </si>
  <si>
    <t>162701105</t>
  </si>
  <si>
    <t>Vodorovné přemístění do 10000 m výkopku/sypaniny z horniny tř. 1 až 4</t>
  </si>
  <si>
    <t>405321914</t>
  </si>
  <si>
    <t>8</t>
  </si>
  <si>
    <t>171201211</t>
  </si>
  <si>
    <t>Poplatek za uložení odpadu ze sypaniny na skládce (skládkovné)</t>
  </si>
  <si>
    <t>t</t>
  </si>
  <si>
    <t>-958398151</t>
  </si>
  <si>
    <t>odvoz_výkopu*1,8</t>
  </si>
  <si>
    <t>9</t>
  </si>
  <si>
    <t>181301101</t>
  </si>
  <si>
    <t>Rozprostření ornice tl vrstvy do 100 mm pl do 500 m2 v rovině nebo ve svahu do 1:5</t>
  </si>
  <si>
    <t>1288753084</t>
  </si>
  <si>
    <t>405</t>
  </si>
  <si>
    <t>181951102</t>
  </si>
  <si>
    <t>Úprava pláně v hornině tř. 1 až 4 se zhutněním</t>
  </si>
  <si>
    <t>1251734964</t>
  </si>
  <si>
    <t>"zpevněné plochy:" 244+142+15</t>
  </si>
  <si>
    <t>11</t>
  </si>
  <si>
    <t>564211111</t>
  </si>
  <si>
    <t>Podklad nebo podsyp ze štěrkopísku ŠP tl 50 mm</t>
  </si>
  <si>
    <t>1196983950</t>
  </si>
  <si>
    <t>"mzk:" 142</t>
  </si>
  <si>
    <t>12</t>
  </si>
  <si>
    <t>564851111</t>
  </si>
  <si>
    <t>Podklad ze štěrkodrtě ŠD tl 150 mm</t>
  </si>
  <si>
    <t>-1731934630</t>
  </si>
  <si>
    <t>13</t>
  </si>
  <si>
    <t>564932111</t>
  </si>
  <si>
    <t>Mechanicky zpevněné kamenivo MZK tl 100 mm</t>
  </si>
  <si>
    <t>-543199999</t>
  </si>
  <si>
    <t>"mzk:" 132,5</t>
  </si>
  <si>
    <t>14</t>
  </si>
  <si>
    <t>591211111</t>
  </si>
  <si>
    <t>Kladení dlažby z žulových odseků do lože z kameniva těženého tl 40 mm</t>
  </si>
  <si>
    <t>-1961058073</t>
  </si>
  <si>
    <t>244</t>
  </si>
  <si>
    <t>M</t>
  </si>
  <si>
    <t>583801100</t>
  </si>
  <si>
    <t>žulové odseky, I.jakost, velikost 10 cm, béžové</t>
  </si>
  <si>
    <t>458939299</t>
  </si>
  <si>
    <t>244*1,02/5</t>
  </si>
  <si>
    <t>16</t>
  </si>
  <si>
    <t>596211110</t>
  </si>
  <si>
    <t>Kladení zámkové dlažby komunikací pro pěší tl 60 mm skupiny A pl do 50 m2</t>
  </si>
  <si>
    <t>-1944842201</t>
  </si>
  <si>
    <t>15+9,5</t>
  </si>
  <si>
    <t>17</t>
  </si>
  <si>
    <t>R01.1.1</t>
  </si>
  <si>
    <t>Betonová dlažba - 200x100mm šedá hladká</t>
  </si>
  <si>
    <t>-1497604748</t>
  </si>
  <si>
    <t>15*1,02</t>
  </si>
  <si>
    <t>30</t>
  </si>
  <si>
    <t>R01.1.1.1</t>
  </si>
  <si>
    <t>Betonová dlažba polymerbetonová v antracitové barvě</t>
  </si>
  <si>
    <t>1670357313</t>
  </si>
  <si>
    <t>9,5*1,02</t>
  </si>
  <si>
    <t>18</t>
  </si>
  <si>
    <t>916111113</t>
  </si>
  <si>
    <t>Osazení obruby z velkých kostek s boční opěrou do lože z betonu prostého</t>
  </si>
  <si>
    <t>2110585284</t>
  </si>
  <si>
    <t>92</t>
  </si>
  <si>
    <t>19</t>
  </si>
  <si>
    <t>583801590</t>
  </si>
  <si>
    <t>kostka dlažební velká, žula velikost 15/17, I.jakost, béžová</t>
  </si>
  <si>
    <t>1489994588</t>
  </si>
  <si>
    <t>92*0,16*1,01/3</t>
  </si>
  <si>
    <t>20</t>
  </si>
  <si>
    <t>916231213</t>
  </si>
  <si>
    <t>Osazení chodníkového obrubníku betonového stojatého s boční opěrou do lože z betonu prostého</t>
  </si>
  <si>
    <t>-1207917476</t>
  </si>
  <si>
    <t>27</t>
  </si>
  <si>
    <t>R01.1.2</t>
  </si>
  <si>
    <t>obrubník betonový 100x5x25 cm</t>
  </si>
  <si>
    <t>kus</t>
  </si>
  <si>
    <t>-1477291474</t>
  </si>
  <si>
    <t>27*1,01</t>
  </si>
  <si>
    <t>22</t>
  </si>
  <si>
    <t>916231213.1</t>
  </si>
  <si>
    <t>Osazení ocelového obrubníku s boční opěrou do lože z betonu prostého</t>
  </si>
  <si>
    <t>1853573538</t>
  </si>
  <si>
    <t>162</t>
  </si>
  <si>
    <t>23</t>
  </si>
  <si>
    <t>130103120</t>
  </si>
  <si>
    <t>tyč ocelová plochá, v jakosti 11 375, 150 x 5 mm, zinkovaná</t>
  </si>
  <si>
    <t>476527811</t>
  </si>
  <si>
    <t>162*0,00589</t>
  </si>
  <si>
    <t>24</t>
  </si>
  <si>
    <t>997006512</t>
  </si>
  <si>
    <t>Vodorovná doprava suti s naložením a složením na skládku do 1 km</t>
  </si>
  <si>
    <t>2056762481</t>
  </si>
  <si>
    <t>25</t>
  </si>
  <si>
    <t>997006519</t>
  </si>
  <si>
    <t>Příplatek k vodorovnému přemístění suti na skládku ZKD 1 km přes 1 km</t>
  </si>
  <si>
    <t>-807123586</t>
  </si>
  <si>
    <t>26</t>
  </si>
  <si>
    <t>997221855</t>
  </si>
  <si>
    <t>Poplatek za uložení odpadu z kameniva na skládce (skládkovné)</t>
  </si>
  <si>
    <t>-364473750</t>
  </si>
  <si>
    <t>998223011</t>
  </si>
  <si>
    <t>Přesun hmot pro pozemní komunikace s krytem dlážděným</t>
  </si>
  <si>
    <t>-995168269</t>
  </si>
  <si>
    <t>28</t>
  </si>
  <si>
    <t>743131218</t>
  </si>
  <si>
    <t>Montáž trubka ochranná D nad 110 mm uložená volně</t>
  </si>
  <si>
    <t>-821056116</t>
  </si>
  <si>
    <t>21*4</t>
  </si>
  <si>
    <t>29</t>
  </si>
  <si>
    <t>345713550</t>
  </si>
  <si>
    <t>trubka elektroinstalační ohebná, HDPE+LDPE D110</t>
  </si>
  <si>
    <t>32</t>
  </si>
  <si>
    <t>-279432036</t>
  </si>
  <si>
    <t>743131221</t>
  </si>
  <si>
    <t>Montáž trubka ochranná  D nad 160 mm uložená volně</t>
  </si>
  <si>
    <t>-651324878</t>
  </si>
  <si>
    <t>345713580</t>
  </si>
  <si>
    <t>trubka elektroinstalační ohebná, HDPE+LDPE D160</t>
  </si>
  <si>
    <t>-335796514</t>
  </si>
  <si>
    <t>VP - Vícepráce</t>
  </si>
  <si>
    <t>PN</t>
  </si>
  <si>
    <t>68,1</t>
  </si>
  <si>
    <t>67,1</t>
  </si>
  <si>
    <t>násypy</t>
  </si>
  <si>
    <t>SO 01.2 - Zpevněné plochy - 2.etapa</t>
  </si>
  <si>
    <t>-165649764</t>
  </si>
  <si>
    <t>500*0,1</t>
  </si>
  <si>
    <t>-1095491839</t>
  </si>
  <si>
    <t>"odkopání úprava terénu:" 20</t>
  </si>
  <si>
    <t>"žulové odseky:" 12,5</t>
  </si>
  <si>
    <t>"mzk:" 30</t>
  </si>
  <si>
    <t>"obruby:" 5,6</t>
  </si>
  <si>
    <t>51162089</t>
  </si>
  <si>
    <t>162301101</t>
  </si>
  <si>
    <t>Vodorovné přemístění do 500 m výkopku/sypaniny z horniny tř. 1 až 4</t>
  </si>
  <si>
    <t>-1564889397</t>
  </si>
  <si>
    <t>2035885542</t>
  </si>
  <si>
    <t>výkopy-násypy</t>
  </si>
  <si>
    <t>171101103</t>
  </si>
  <si>
    <t>Uložení sypaniny z hornin soudržných do násypů zhutněných do 100 % PS</t>
  </si>
  <si>
    <t>2070365498</t>
  </si>
  <si>
    <t>540946228</t>
  </si>
  <si>
    <t>-159631573</t>
  </si>
  <si>
    <t>500</t>
  </si>
  <si>
    <t>181951101</t>
  </si>
  <si>
    <t>Úprava pláně v hornině tř. 1 až 4 bez zhutnění</t>
  </si>
  <si>
    <t>-218753663</t>
  </si>
  <si>
    <t>300</t>
  </si>
  <si>
    <t>1277755964</t>
  </si>
  <si>
    <t>"zpevněné plochy:" 50+150</t>
  </si>
  <si>
    <t>1734562828</t>
  </si>
  <si>
    <t>"mzk:" 150</t>
  </si>
  <si>
    <t>-153433988</t>
  </si>
  <si>
    <t>1965571345</t>
  </si>
  <si>
    <t>571908112</t>
  </si>
  <si>
    <t>Kryt vymývaným dekoračním kamenivem (kačírkem) fr.16/32mm</t>
  </si>
  <si>
    <t>119901911</t>
  </si>
  <si>
    <t>591241111</t>
  </si>
  <si>
    <t>Kladení dlažby z žulových odseků do betonového lože tl 100 mm, s vyspárováním</t>
  </si>
  <si>
    <t>1202356010</t>
  </si>
  <si>
    <t>50</t>
  </si>
  <si>
    <t>2015864545</t>
  </si>
  <si>
    <t>50*1,02/5</t>
  </si>
  <si>
    <t>-407388660</t>
  </si>
  <si>
    <t>196</t>
  </si>
  <si>
    <t>-1343723366</t>
  </si>
  <si>
    <t>196*0,00589</t>
  </si>
  <si>
    <t>888599970</t>
  </si>
  <si>
    <t>58</t>
  </si>
  <si>
    <t>výkop_strojovna</t>
  </si>
  <si>
    <t>110</t>
  </si>
  <si>
    <t>zásyp</t>
  </si>
  <si>
    <t>86</t>
  </si>
  <si>
    <t>zásyp_prvku</t>
  </si>
  <si>
    <t>1,5</t>
  </si>
  <si>
    <t>SO 02.1 - Vodní prvek - střiky - stavební část</t>
  </si>
  <si>
    <t>výkop_prvek</t>
  </si>
  <si>
    <t>40</t>
  </si>
  <si>
    <t>výkop</t>
  </si>
  <si>
    <t>HI</t>
  </si>
  <si>
    <t>bednění</t>
  </si>
  <si>
    <t>55</t>
  </si>
  <si>
    <t xml:space="preserve">    2 - Zakládání</t>
  </si>
  <si>
    <t xml:space="preserve">    3 - Svislé a kompletní konstrukce</t>
  </si>
  <si>
    <t xml:space="preserve">    711 - Izolace proti vodě, vlhkosti a plynům</t>
  </si>
  <si>
    <t>-348703580</t>
  </si>
  <si>
    <t>260*0,1</t>
  </si>
  <si>
    <t>1110129435</t>
  </si>
  <si>
    <t>"odkopání úprava terénu:" 8</t>
  </si>
  <si>
    <t>-467569082</t>
  </si>
  <si>
    <t>131201101</t>
  </si>
  <si>
    <t>Hloubení jam nezapažených v hornině tř. 3</t>
  </si>
  <si>
    <t>-572960414</t>
  </si>
  <si>
    <t>"výkop strojovna:" 110</t>
  </si>
  <si>
    <t>"výkop prvek:" 40</t>
  </si>
  <si>
    <t>131201109</t>
  </si>
  <si>
    <t>Příplatek za lepivost u hloubení jam nezapažených v hornině tř. 3</t>
  </si>
  <si>
    <t>1485162793</t>
  </si>
  <si>
    <t>výkop_strojovna+výkop_prvek</t>
  </si>
  <si>
    <t>1858365778</t>
  </si>
  <si>
    <t>násypy+zásyp</t>
  </si>
  <si>
    <t>1574074668</t>
  </si>
  <si>
    <t>výkop+výkop_strojovna+výkop_prvek-násypy-zásyp</t>
  </si>
  <si>
    <t>-1001001947</t>
  </si>
  <si>
    <t>1970165304</t>
  </si>
  <si>
    <t>174101101</t>
  </si>
  <si>
    <t>Zásyp jam, šachet rýh nebo kolem objektů sypaninou se zhutněním</t>
  </si>
  <si>
    <t>1246823975</t>
  </si>
  <si>
    <t>"zásyp strojovny:" 86</t>
  </si>
  <si>
    <t>175101201</t>
  </si>
  <si>
    <t>Obsypání objektu nad přilehlým původním terénem sypaninou bez prohození, uloženou do 3 m</t>
  </si>
  <si>
    <t>-688172375</t>
  </si>
  <si>
    <t>"vodní prvek:" 1,5</t>
  </si>
  <si>
    <t>583312000</t>
  </si>
  <si>
    <t>štěrkopísek netříděný zásypový materiál</t>
  </si>
  <si>
    <t>-1357993423</t>
  </si>
  <si>
    <t>zásyp_prvku*2</t>
  </si>
  <si>
    <t>1082308135</t>
  </si>
  <si>
    <t>260</t>
  </si>
  <si>
    <t>714061127</t>
  </si>
  <si>
    <t>212</t>
  </si>
  <si>
    <t>1763587867</t>
  </si>
  <si>
    <t>"dno strojovna:" 10</t>
  </si>
  <si>
    <t>271572211</t>
  </si>
  <si>
    <t>Podsyp pod základové konstrukce se zhutněním z netříděného štěrkopísku</t>
  </si>
  <si>
    <t>584675943</t>
  </si>
  <si>
    <t>"prvek:" 4,85</t>
  </si>
  <si>
    <t>"strojovna:" 1,5</t>
  </si>
  <si>
    <t>273313611</t>
  </si>
  <si>
    <t>Základové desky z betonu tř. C 16/20</t>
  </si>
  <si>
    <t>-1345516564</t>
  </si>
  <si>
    <t>"podkladní bet.deska strojovna:" 1</t>
  </si>
  <si>
    <t>274321411</t>
  </si>
  <si>
    <t>Základové pasy ze ŽB bez zvýšených nároků na prostředí tř. C 20/25</t>
  </si>
  <si>
    <t>-1568480288</t>
  </si>
  <si>
    <t>"vodní prvek:" 35</t>
  </si>
  <si>
    <t>311321311</t>
  </si>
  <si>
    <t>Nosná zeď ze ŽB tř. C 16/20 bez výztuže</t>
  </si>
  <si>
    <t>-1365945487</t>
  </si>
  <si>
    <t>"obetonování strojovny:" 9,6</t>
  </si>
  <si>
    <t>311321814</t>
  </si>
  <si>
    <t>Nosná zeď ze ŽB pohledového tř. C 25/30 bez výztuže</t>
  </si>
  <si>
    <t>-813624619</t>
  </si>
  <si>
    <t>"vodní prvek:" 15</t>
  </si>
  <si>
    <t>311351101</t>
  </si>
  <si>
    <t>Zřízení jednostranného bednění zdí nosných</t>
  </si>
  <si>
    <t>1151628918</t>
  </si>
  <si>
    <t>"obetonování strojovny:" 33</t>
  </si>
  <si>
    <t>"vodní prvek:" 22</t>
  </si>
  <si>
    <t>311351102</t>
  </si>
  <si>
    <t>Odstranění jednostranného bednění zdí nosných</t>
  </si>
  <si>
    <t>-2037917695</t>
  </si>
  <si>
    <t>311362021</t>
  </si>
  <si>
    <t>Výztuž nosných zdí svařovanými sítěmi Kari</t>
  </si>
  <si>
    <t>424437446</t>
  </si>
  <si>
    <t>"obetonování strojovny:" 9*0,0182</t>
  </si>
  <si>
    <t>"vodní prvek:" 20*0,0182</t>
  </si>
  <si>
    <t>R02.1.1</t>
  </si>
  <si>
    <t>Výplň dilatačních spár</t>
  </si>
  <si>
    <t>-230315146</t>
  </si>
  <si>
    <t>998153131</t>
  </si>
  <si>
    <t>Přesun hmot pro samostatné zdi a valy zděné z cihel, kamene, tvárnic nebo monolitické v do 12 m</t>
  </si>
  <si>
    <t>1857012516</t>
  </si>
  <si>
    <t>711112001</t>
  </si>
  <si>
    <t>Provedení izolace proti zemní vlhkosti svislé za studena nátěrem penetračním</t>
  </si>
  <si>
    <t>-525356184</t>
  </si>
  <si>
    <t>"obetonování strojovny:" 50</t>
  </si>
  <si>
    <t>111631500</t>
  </si>
  <si>
    <t>lak asfaltový bal 9 kg</t>
  </si>
  <si>
    <t>-555371574</t>
  </si>
  <si>
    <t>HI*0,0003</t>
  </si>
  <si>
    <t>711142559</t>
  </si>
  <si>
    <t>Provedení izolace proti zemní vlhkosti pásy přitavením</t>
  </si>
  <si>
    <t>323697873</t>
  </si>
  <si>
    <t>628321340</t>
  </si>
  <si>
    <t>pás těžký asfaltovaný</t>
  </si>
  <si>
    <t>-1419169283</t>
  </si>
  <si>
    <t>711161302</t>
  </si>
  <si>
    <t>Izolace proti zemní vlhkosti stěn foliemi nopovými pro běžné podmínky</t>
  </si>
  <si>
    <t>1327355899</t>
  </si>
  <si>
    <t>HI-9</t>
  </si>
  <si>
    <t>31</t>
  </si>
  <si>
    <t>998711101</t>
  </si>
  <si>
    <t>Přesun hmot tonážní pro izolace proti vodě, vlhkosti a plynům v objektech výšky do 6 m</t>
  </si>
  <si>
    <t>-1468746194</t>
  </si>
  <si>
    <t xml:space="preserve">SO 02.2 - Vodní prvek - střiky - technologická část </t>
  </si>
  <si>
    <t>OST - Ostatní</t>
  </si>
  <si>
    <t xml:space="preserve">    O01 - Ostatní</t>
  </si>
  <si>
    <t>R02.2</t>
  </si>
  <si>
    <t>Technologie vodního prvku - viz.samostatný rozpočet</t>
  </si>
  <si>
    <t>256</t>
  </si>
  <si>
    <t>64</t>
  </si>
  <si>
    <t>2146192227</t>
  </si>
  <si>
    <t>SO 02.3 - Vodní prvek - střiky - přípojka vody a kanalizace</t>
  </si>
  <si>
    <t>R02.3</t>
  </si>
  <si>
    <t>Přípojka vody a kanalizace - viz.samostatný rozpočet</t>
  </si>
  <si>
    <t>946253216</t>
  </si>
  <si>
    <t xml:space="preserve">SO 02.4 - Vodní prvek - střiky - přípojka elektro </t>
  </si>
  <si>
    <t>R02.4</t>
  </si>
  <si>
    <t>Přípojka elektro - viz.samostatný rozpočet</t>
  </si>
  <si>
    <t>1214069029</t>
  </si>
  <si>
    <t>46</t>
  </si>
  <si>
    <t>SO 03.1 - Vodní prvek - mlžení - stavební část</t>
  </si>
  <si>
    <t>-1255276882</t>
  </si>
  <si>
    <t>31*0,1</t>
  </si>
  <si>
    <t>-1713707596</t>
  </si>
  <si>
    <t>"výkop strojovna:" 46</t>
  </si>
  <si>
    <t>-1734858356</t>
  </si>
  <si>
    <t>1884852408</t>
  </si>
  <si>
    <t>-419087178</t>
  </si>
  <si>
    <t>výkop_strojovna-zásyp</t>
  </si>
  <si>
    <t>1875939846</t>
  </si>
  <si>
    <t>-1411691775</t>
  </si>
  <si>
    <t>"zásyp strojovny:" 40</t>
  </si>
  <si>
    <t>249468467</t>
  </si>
  <si>
    <t>455225121</t>
  </si>
  <si>
    <t>901997482</t>
  </si>
  <si>
    <t>"dno strojovna:" 3</t>
  </si>
  <si>
    <t>-814121668</t>
  </si>
  <si>
    <t>"strojovna:" 0,45</t>
  </si>
  <si>
    <t>-1525490786</t>
  </si>
  <si>
    <t>"podkladní bet.deska strojovna:" 0,3</t>
  </si>
  <si>
    <t>-2111624771</t>
  </si>
  <si>
    <t>"obetonování strojovny:" 3</t>
  </si>
  <si>
    <t>1734884055</t>
  </si>
  <si>
    <t>"obetonování strojovny:" 15</t>
  </si>
  <si>
    <t>-158806852</t>
  </si>
  <si>
    <t>-1420894621</t>
  </si>
  <si>
    <t>"obetonování strojovny:" 3*0,0182</t>
  </si>
  <si>
    <t>-17527940</t>
  </si>
  <si>
    <t>2095836352</t>
  </si>
  <si>
    <t>"obetonování strojovny:" 19</t>
  </si>
  <si>
    <t>-972254910</t>
  </si>
  <si>
    <t>1836469570</t>
  </si>
  <si>
    <t>-957976874</t>
  </si>
  <si>
    <t>-875484209</t>
  </si>
  <si>
    <t>HI-2,6</t>
  </si>
  <si>
    <t>-1278270486</t>
  </si>
  <si>
    <t xml:space="preserve">SO 03.2 - Vodní prvek - mlžení - technologická část </t>
  </si>
  <si>
    <t>R03.2</t>
  </si>
  <si>
    <t>Technologie vodního prvku mlžení - viz.samostatný rozpočet</t>
  </si>
  <si>
    <t>-1134256598</t>
  </si>
  <si>
    <t xml:space="preserve">SO 03.3 - Vodní prvek - mlžení - přípojka vody a kanalizace </t>
  </si>
  <si>
    <t>R03.3</t>
  </si>
  <si>
    <t>-600938235</t>
  </si>
  <si>
    <t xml:space="preserve">SO 03.4 - Vodní prvek - mlžení - přípojka elektro </t>
  </si>
  <si>
    <t>R03.4</t>
  </si>
  <si>
    <t>59457516</t>
  </si>
  <si>
    <t>SO 04 - Veřejné osvětlení</t>
  </si>
  <si>
    <t>R04</t>
  </si>
  <si>
    <t>Veřejné osvětlení - viz.samostatný rozpočet</t>
  </si>
  <si>
    <t>-599787960</t>
  </si>
  <si>
    <t>výkop_pergola</t>
  </si>
  <si>
    <t>3,42</t>
  </si>
  <si>
    <t>SO 05 - Drobná architektura a mobiliář</t>
  </si>
  <si>
    <t>Hloubení jam nezapažených v hornině tř. 3 objemu do 100 m3</t>
  </si>
  <si>
    <t>14496061</t>
  </si>
  <si>
    <t>"spodní stavba pro pergolu:" 0,3*0,3*0,95*4*10</t>
  </si>
  <si>
    <t>-97968518</t>
  </si>
  <si>
    <t>-240292876</t>
  </si>
  <si>
    <t>-464182046</t>
  </si>
  <si>
    <t>-1804240326</t>
  </si>
  <si>
    <t>"pergola:" 0,3*0,3*0,15*4*10</t>
  </si>
  <si>
    <t>275313611</t>
  </si>
  <si>
    <t>Základové patky z betonu tř. C 16/20</t>
  </si>
  <si>
    <t>41065073</t>
  </si>
  <si>
    <t>"pergola:" 0,3*0,3*0,8*4*10</t>
  </si>
  <si>
    <t>R01</t>
  </si>
  <si>
    <t>Pergola (nosné ocelové úzavřené profily s povrchovou úpravou, vč.kotvících prvků)_x000D_
viz. výkres</t>
  </si>
  <si>
    <t>ks</t>
  </si>
  <si>
    <t>-1791753480</t>
  </si>
  <si>
    <t>R02.1</t>
  </si>
  <si>
    <t>Montáž a dodávka parkové lavice s opěradlem vč.spodní stavby_x000D_
parková lavice s opěradlem - viz.výkres</t>
  </si>
  <si>
    <t>-1183821894</t>
  </si>
  <si>
    <t>R03.1</t>
  </si>
  <si>
    <t>Montáž a dodávka parkové lavice bez opěradla 1 vč.spodní stavby_x000D_
parková lavice bez opěradla 1 - viz.výkres</t>
  </si>
  <si>
    <t>-832873265</t>
  </si>
  <si>
    <t>R04.1</t>
  </si>
  <si>
    <t>Montáž a dodávka parkové lavice bez opěradla 2 vč.spodní stavby_x000D_
parková lavice bez opěradla 2 - viz.výkres</t>
  </si>
  <si>
    <t>164222552</t>
  </si>
  <si>
    <t>R05</t>
  </si>
  <si>
    <t>Montáž a dodávka odpadkového koše vč.spodní stavby_x000D_
odpadkový koš - viz.výkres</t>
  </si>
  <si>
    <t>-1641367723</t>
  </si>
  <si>
    <t>R06</t>
  </si>
  <si>
    <t>Montáž a dodávka stojanu na kola vč.spodní stavby_x000D_
stojan na kola - viz.výkres</t>
  </si>
  <si>
    <t>514361362</t>
  </si>
  <si>
    <t>R07</t>
  </si>
  <si>
    <t>Montáž a dodávka litinové stromové mříže vč.spodní stavby_x000D_
stromová mříž - viz.grafická příloha</t>
  </si>
  <si>
    <t>-31387931</t>
  </si>
  <si>
    <t>998231311</t>
  </si>
  <si>
    <t>Přesun hmot pro sadovnické a krajinářské úpravy vodorovně do 5000 m</t>
  </si>
  <si>
    <t>-69748694</t>
  </si>
  <si>
    <t>SO 06 - Vegetační úpravy</t>
  </si>
  <si>
    <t>Vegetační úpravy - viz.samostatný rozpočet</t>
  </si>
  <si>
    <t>-9726649</t>
  </si>
  <si>
    <t>118</t>
  </si>
  <si>
    <t>SO 07 - Odstavná plocha</t>
  </si>
  <si>
    <t>113106571</t>
  </si>
  <si>
    <t>Rozebrání dlažeb vozovek pl přes 200 m2 z betonové dlažby</t>
  </si>
  <si>
    <t>-16569812</t>
  </si>
  <si>
    <t>367</t>
  </si>
  <si>
    <t>113107213</t>
  </si>
  <si>
    <t>Odstranění podkladu pl přes 200 m2 z kameniva těženého tl 300 mm</t>
  </si>
  <si>
    <t>-1732087268</t>
  </si>
  <si>
    <t>113201112</t>
  </si>
  <si>
    <t>Vytrhání obrub silničních ležatých</t>
  </si>
  <si>
    <t>925394017</t>
  </si>
  <si>
    <t>72</t>
  </si>
  <si>
    <t>-1979779934</t>
  </si>
  <si>
    <t>70*0,1</t>
  </si>
  <si>
    <t>681436514</t>
  </si>
  <si>
    <t>"bet.dlažba:" 85+15</t>
  </si>
  <si>
    <t>"obruby:" 18</t>
  </si>
  <si>
    <t>-118368423</t>
  </si>
  <si>
    <t>-1977852810</t>
  </si>
  <si>
    <t>-1560062358</t>
  </si>
  <si>
    <t>-474229310</t>
  </si>
  <si>
    <t>70</t>
  </si>
  <si>
    <t>1704180398</t>
  </si>
  <si>
    <t>"zpevněné plochy:" 286+101</t>
  </si>
  <si>
    <t>-11499144</t>
  </si>
  <si>
    <t>567122114</t>
  </si>
  <si>
    <t>Podklad ze směsi stmelené cementem SC C 8/10 (KSC I) tl 150 mm</t>
  </si>
  <si>
    <t>-127094139</t>
  </si>
  <si>
    <t>"zpevněné plochy:" 286</t>
  </si>
  <si>
    <t>1064805236</t>
  </si>
  <si>
    <t>101</t>
  </si>
  <si>
    <t>R07.1</t>
  </si>
  <si>
    <t>2112149409</t>
  </si>
  <si>
    <t>95,4*1,02</t>
  </si>
  <si>
    <t>R07.2</t>
  </si>
  <si>
    <t>Betonová dlažba - 200x200mm se speciální hmatovou úpravou (reliéfní povrch), barva antracit viz.technická zpráva</t>
  </si>
  <si>
    <t>1018117160</t>
  </si>
  <si>
    <t>1,92*1,02</t>
  </si>
  <si>
    <t>R07.3</t>
  </si>
  <si>
    <t>Betonová dlažba polymerbetonová drážková v antracitové barvě viz.technická zpráva</t>
  </si>
  <si>
    <t>253259977</t>
  </si>
  <si>
    <t>3,68*1,02</t>
  </si>
  <si>
    <t>596212210</t>
  </si>
  <si>
    <t>Kladení dlažby pozemních komunikací tl 80 mm skupiny A, vč. lože a výplně spar</t>
  </si>
  <si>
    <t>1574089834</t>
  </si>
  <si>
    <t>286</t>
  </si>
  <si>
    <t>R07.4</t>
  </si>
  <si>
    <t>Betonová dlažba přírodní - 300x120mm tl.80mm, vegetační dlažba - distanční nálisky 30 mm po obvodu jedné dlouhé strany</t>
  </si>
  <si>
    <t>1690242256</t>
  </si>
  <si>
    <t>286*1,02</t>
  </si>
  <si>
    <t>916111123</t>
  </si>
  <si>
    <t>Osazení obruby z drobných kostek s boční opěrou do lože z betonu prostého</t>
  </si>
  <si>
    <t>-689281936</t>
  </si>
  <si>
    <t>59,5*2</t>
  </si>
  <si>
    <t>kostka dlažební drobná, žula, I.jakost, velikost 10 cm</t>
  </si>
  <si>
    <t>-1159373699</t>
  </si>
  <si>
    <t>59,5*2*0,1*1,01/5</t>
  </si>
  <si>
    <t>916131213</t>
  </si>
  <si>
    <t>Osazení silničního obrubníku betonového stojatého s boční opěrou do lože z betonu prostého</t>
  </si>
  <si>
    <t>963165972</t>
  </si>
  <si>
    <t>103</t>
  </si>
  <si>
    <t>592174100</t>
  </si>
  <si>
    <t>obrubník betonový 100x10x25 cm</t>
  </si>
  <si>
    <t>-1813859654</t>
  </si>
  <si>
    <t>103*1,01</t>
  </si>
  <si>
    <t>R07.5</t>
  </si>
  <si>
    <t>Betonový schod 2x v.18cm, š.27cm</t>
  </si>
  <si>
    <t>74376043</t>
  </si>
  <si>
    <t>2*0,2</t>
  </si>
  <si>
    <t>R07.6</t>
  </si>
  <si>
    <t>Zapravení stávající komunikace - asfaltový beton</t>
  </si>
  <si>
    <t>-1222463124</t>
  </si>
  <si>
    <t>40665149</t>
  </si>
  <si>
    <t>889645641</t>
  </si>
  <si>
    <t>64*0,00589</t>
  </si>
  <si>
    <t>-1921723052</t>
  </si>
  <si>
    <t>-1806667373</t>
  </si>
  <si>
    <t>-1829044791</t>
  </si>
  <si>
    <t>1643648321</t>
  </si>
  <si>
    <t>SO 08 - Oprava vodovodu</t>
  </si>
  <si>
    <t>R08</t>
  </si>
  <si>
    <t>Oprava vodovodu - viz.samostatný rozpočet</t>
  </si>
  <si>
    <t>-1053832242</t>
  </si>
  <si>
    <t>VN a 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</si>
  <si>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</si>
  <si>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</si>
  <si>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</si>
  <si>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</si>
  <si>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184807111</t>
  </si>
  <si>
    <t>Zřízení ochrany stromu bedněním (1strom=8m²)</t>
  </si>
  <si>
    <t>-1555964152</t>
  </si>
  <si>
    <t>10*8</t>
  </si>
  <si>
    <t>184807112</t>
  </si>
  <si>
    <t>Odstranění ochrany stromu bedněním</t>
  </si>
  <si>
    <t>-1693920183</t>
  </si>
  <si>
    <t>R001</t>
  </si>
  <si>
    <t>Vytyčení stávajících inženýrských sítí</t>
  </si>
  <si>
    <t>soubor</t>
  </si>
  <si>
    <t>1024</t>
  </si>
  <si>
    <t>1682917842</t>
  </si>
  <si>
    <t>012103000</t>
  </si>
  <si>
    <t>Geodetické práce před výstavbou</t>
  </si>
  <si>
    <t>482654537</t>
  </si>
  <si>
    <t>012303000</t>
  </si>
  <si>
    <t>Geodetické práce po výstavbě</t>
  </si>
  <si>
    <t>652940888</t>
  </si>
  <si>
    <t>030001000</t>
  </si>
  <si>
    <t>157636976</t>
  </si>
  <si>
    <t>039103000</t>
  </si>
  <si>
    <t>Rozebrání, bourání a odvoz zařízení staveniště</t>
  </si>
  <si>
    <t>1167441433</t>
  </si>
  <si>
    <t>052002000</t>
  </si>
  <si>
    <t>Finanční rezerva</t>
  </si>
  <si>
    <t>244886156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</si>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</sst>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19" fillId="4" borderId="11" xfId="0" applyNumberFormat="1" applyFont="1" applyFill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4" fontId="19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9" fillId="4" borderId="14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Border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 applyProtection="1">
      <alignment vertical="center"/>
    </xf>
    <xf numFmtId="164" fontId="19" fillId="4" borderId="16" xfId="0" applyNumberFormat="1" applyFont="1" applyFill="1" applyBorder="1" applyAlignment="1" applyProtection="1">
      <alignment horizontal="center" vertical="center"/>
      <protection locked="0"/>
    </xf>
    <xf numFmtId="0" fontId="19" fillId="4" borderId="17" xfId="0" applyFont="1" applyFill="1" applyBorder="1" applyAlignment="1" applyProtection="1">
      <alignment horizontal="center" vertical="center"/>
      <protection locked="0"/>
    </xf>
    <xf numFmtId="4" fontId="19" fillId="0" borderId="18" xfId="0" applyNumberFormat="1" applyFont="1" applyBorder="1" applyAlignment="1" applyProtection="1">
      <alignment vertical="center"/>
    </xf>
    <xf numFmtId="0" fontId="2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0" fillId="0" borderId="0" xfId="0"/>
    <xf numFmtId="0" fontId="11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6" borderId="0" xfId="0" applyNumberFormat="1" applyFont="1" applyFill="1" applyBorder="1" applyAlignment="1" applyProtection="1">
      <alignment vertical="center"/>
    </xf>
    <xf numFmtId="0" fontId="10" fillId="3" borderId="0" xfId="0" applyFont="1" applyFill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7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30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5" fillId="0" borderId="0" xfId="1" applyFont="1" applyAlignment="1">
      <alignment horizontal="center" vertical="center"/>
    </xf>
    <xf numFmtId="0" fontId="9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8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F6824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4F266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316BC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299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F6FA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A9C7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737F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1D7D7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8019E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60E7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ED0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B4B8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2229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8C2A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070FC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3EBA9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EFD86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12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275" t="s">
        <v>0</v>
      </c>
      <c r="B1" s="276"/>
      <c r="C1" s="276"/>
      <c r="D1" s="277" t="s">
        <v>1</v>
      </c>
      <c r="E1" s="276"/>
      <c r="F1" s="276"/>
      <c r="G1" s="276"/>
      <c r="H1" s="276"/>
      <c r="I1" s="276"/>
      <c r="J1" s="276"/>
      <c r="K1" s="278" t="s">
        <v>733</v>
      </c>
      <c r="L1" s="278"/>
      <c r="M1" s="278"/>
      <c r="N1" s="278"/>
      <c r="O1" s="278"/>
      <c r="P1" s="278"/>
      <c r="Q1" s="278"/>
      <c r="R1" s="278"/>
      <c r="S1" s="278"/>
      <c r="T1" s="276"/>
      <c r="U1" s="276"/>
      <c r="V1" s="276"/>
      <c r="W1" s="278" t="s">
        <v>734</v>
      </c>
      <c r="X1" s="278"/>
      <c r="Y1" s="278"/>
      <c r="Z1" s="278"/>
      <c r="AA1" s="278"/>
      <c r="AB1" s="278"/>
      <c r="AC1" s="278"/>
      <c r="AD1" s="278"/>
      <c r="AE1" s="278"/>
      <c r="AF1" s="278"/>
      <c r="AG1" s="276"/>
      <c r="AH1" s="276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</row>
    <row r="2" spans="1:73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R2" s="230" t="s">
        <v>6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7</v>
      </c>
      <c r="BT2" s="14" t="s">
        <v>8</v>
      </c>
    </row>
    <row r="3" spans="1:73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50000000000003" customHeight="1" x14ac:dyDescent="0.3">
      <c r="B4" s="18"/>
      <c r="C4" s="189" t="s">
        <v>10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20"/>
      <c r="AS4" s="21" t="s">
        <v>11</v>
      </c>
      <c r="BE4" s="22" t="s">
        <v>12</v>
      </c>
      <c r="BS4" s="14" t="s">
        <v>13</v>
      </c>
    </row>
    <row r="5" spans="1:73" ht="14.45" customHeight="1" x14ac:dyDescent="0.3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194" t="s">
        <v>15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"/>
      <c r="AQ5" s="20"/>
      <c r="BE5" s="191" t="s">
        <v>16</v>
      </c>
      <c r="BS5" s="14" t="s">
        <v>7</v>
      </c>
    </row>
    <row r="6" spans="1:73" ht="36.950000000000003" customHeight="1" x14ac:dyDescent="0.3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195" t="s">
        <v>18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"/>
      <c r="AQ6" s="20"/>
      <c r="BE6" s="188"/>
      <c r="BS6" s="14" t="s">
        <v>19</v>
      </c>
    </row>
    <row r="7" spans="1:73" ht="14.45" customHeight="1" x14ac:dyDescent="0.3">
      <c r="B7" s="18"/>
      <c r="C7" s="19"/>
      <c r="D7" s="26" t="s">
        <v>20</v>
      </c>
      <c r="E7" s="19"/>
      <c r="F7" s="19"/>
      <c r="G7" s="19"/>
      <c r="H7" s="19"/>
      <c r="I7" s="19"/>
      <c r="J7" s="19"/>
      <c r="K7" s="24" t="s">
        <v>21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22</v>
      </c>
      <c r="AL7" s="19"/>
      <c r="AM7" s="19"/>
      <c r="AN7" s="24" t="s">
        <v>21</v>
      </c>
      <c r="AO7" s="19"/>
      <c r="AP7" s="19"/>
      <c r="AQ7" s="20"/>
      <c r="BE7" s="188"/>
      <c r="BS7" s="14" t="s">
        <v>23</v>
      </c>
    </row>
    <row r="8" spans="1:73" ht="14.45" customHeight="1" x14ac:dyDescent="0.3">
      <c r="B8" s="18"/>
      <c r="C8" s="19"/>
      <c r="D8" s="26" t="s">
        <v>24</v>
      </c>
      <c r="E8" s="19"/>
      <c r="F8" s="19"/>
      <c r="G8" s="19"/>
      <c r="H8" s="19"/>
      <c r="I8" s="19"/>
      <c r="J8" s="19"/>
      <c r="K8" s="24" t="s">
        <v>25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26</v>
      </c>
      <c r="AL8" s="19"/>
      <c r="AM8" s="19"/>
      <c r="AN8" s="27" t="s">
        <v>27</v>
      </c>
      <c r="AO8" s="19"/>
      <c r="AP8" s="19"/>
      <c r="AQ8" s="20"/>
      <c r="BE8" s="188"/>
      <c r="BS8" s="14" t="s">
        <v>28</v>
      </c>
    </row>
    <row r="9" spans="1:73" ht="14.45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E9" s="188"/>
      <c r="BS9" s="14" t="s">
        <v>29</v>
      </c>
    </row>
    <row r="10" spans="1:73" ht="14.45" customHeight="1" x14ac:dyDescent="0.3">
      <c r="B10" s="18"/>
      <c r="C10" s="19"/>
      <c r="D10" s="26" t="s">
        <v>30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31</v>
      </c>
      <c r="AL10" s="19"/>
      <c r="AM10" s="19"/>
      <c r="AN10" s="24" t="s">
        <v>21</v>
      </c>
      <c r="AO10" s="19"/>
      <c r="AP10" s="19"/>
      <c r="AQ10" s="20"/>
      <c r="BE10" s="188"/>
      <c r="BS10" s="14" t="s">
        <v>19</v>
      </c>
    </row>
    <row r="11" spans="1:73" ht="18.399999999999999" customHeight="1" x14ac:dyDescent="0.3">
      <c r="B11" s="18"/>
      <c r="C11" s="19"/>
      <c r="D11" s="19"/>
      <c r="E11" s="24" t="s">
        <v>32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33</v>
      </c>
      <c r="AL11" s="19"/>
      <c r="AM11" s="19"/>
      <c r="AN11" s="24" t="s">
        <v>21</v>
      </c>
      <c r="AO11" s="19"/>
      <c r="AP11" s="19"/>
      <c r="AQ11" s="20"/>
      <c r="BE11" s="188"/>
      <c r="BS11" s="14" t="s">
        <v>19</v>
      </c>
    </row>
    <row r="12" spans="1:73" ht="6.95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E12" s="188"/>
      <c r="BS12" s="14" t="s">
        <v>19</v>
      </c>
    </row>
    <row r="13" spans="1:73" ht="14.45" customHeight="1" x14ac:dyDescent="0.3">
      <c r="B13" s="18"/>
      <c r="C13" s="19"/>
      <c r="D13" s="26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31</v>
      </c>
      <c r="AL13" s="19"/>
      <c r="AM13" s="19"/>
      <c r="AN13" s="28" t="s">
        <v>35</v>
      </c>
      <c r="AO13" s="19"/>
      <c r="AP13" s="19"/>
      <c r="AQ13" s="20"/>
      <c r="BE13" s="188"/>
      <c r="BS13" s="14" t="s">
        <v>19</v>
      </c>
    </row>
    <row r="14" spans="1:73" x14ac:dyDescent="0.3">
      <c r="B14" s="18"/>
      <c r="C14" s="19"/>
      <c r="D14" s="19"/>
      <c r="E14" s="196" t="s">
        <v>35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33</v>
      </c>
      <c r="AL14" s="19"/>
      <c r="AM14" s="19"/>
      <c r="AN14" s="28" t="s">
        <v>35</v>
      </c>
      <c r="AO14" s="19"/>
      <c r="AP14" s="19"/>
      <c r="AQ14" s="20"/>
      <c r="BE14" s="188"/>
      <c r="BS14" s="14" t="s">
        <v>19</v>
      </c>
    </row>
    <row r="15" spans="1:73" ht="6.95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E15" s="188"/>
      <c r="BS15" s="14" t="s">
        <v>4</v>
      </c>
    </row>
    <row r="16" spans="1:73" ht="14.45" customHeight="1" x14ac:dyDescent="0.3">
      <c r="B16" s="18"/>
      <c r="C16" s="19"/>
      <c r="D16" s="26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31</v>
      </c>
      <c r="AL16" s="19"/>
      <c r="AM16" s="19"/>
      <c r="AN16" s="24" t="s">
        <v>21</v>
      </c>
      <c r="AO16" s="19"/>
      <c r="AP16" s="19"/>
      <c r="AQ16" s="20"/>
      <c r="BE16" s="188"/>
      <c r="BS16" s="14" t="s">
        <v>4</v>
      </c>
    </row>
    <row r="17" spans="2:71" ht="18.399999999999999" customHeight="1" x14ac:dyDescent="0.3">
      <c r="B17" s="18"/>
      <c r="C17" s="19"/>
      <c r="D17" s="19"/>
      <c r="E17" s="24" t="s">
        <v>37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33</v>
      </c>
      <c r="AL17" s="19"/>
      <c r="AM17" s="19"/>
      <c r="AN17" s="24" t="s">
        <v>21</v>
      </c>
      <c r="AO17" s="19"/>
      <c r="AP17" s="19"/>
      <c r="AQ17" s="20"/>
      <c r="BE17" s="188"/>
      <c r="BS17" s="14" t="s">
        <v>38</v>
      </c>
    </row>
    <row r="18" spans="2:71" ht="6.95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E18" s="188"/>
      <c r="BS18" s="14" t="s">
        <v>7</v>
      </c>
    </row>
    <row r="19" spans="2:71" ht="14.45" customHeight="1" x14ac:dyDescent="0.3">
      <c r="B19" s="18"/>
      <c r="C19" s="19"/>
      <c r="D19" s="26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31</v>
      </c>
      <c r="AL19" s="19"/>
      <c r="AM19" s="19"/>
      <c r="AN19" s="24" t="s">
        <v>21</v>
      </c>
      <c r="AO19" s="19"/>
      <c r="AP19" s="19"/>
      <c r="AQ19" s="20"/>
      <c r="BE19" s="188"/>
      <c r="BS19" s="14" t="s">
        <v>7</v>
      </c>
    </row>
    <row r="20" spans="2:71" ht="18.399999999999999" customHeight="1" x14ac:dyDescent="0.3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33</v>
      </c>
      <c r="AL20" s="19"/>
      <c r="AM20" s="19"/>
      <c r="AN20" s="24" t="s">
        <v>21</v>
      </c>
      <c r="AO20" s="19"/>
      <c r="AP20" s="19"/>
      <c r="AQ20" s="20"/>
      <c r="BE20" s="188"/>
    </row>
    <row r="21" spans="2:71" ht="6.95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  <c r="BE21" s="188"/>
    </row>
    <row r="22" spans="2:71" x14ac:dyDescent="0.3">
      <c r="B22" s="18"/>
      <c r="C22" s="19"/>
      <c r="D22" s="26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BE22" s="188"/>
    </row>
    <row r="23" spans="2:71" ht="22.5" customHeight="1" x14ac:dyDescent="0.3">
      <c r="B23" s="18"/>
      <c r="C23" s="19"/>
      <c r="D23" s="19"/>
      <c r="E23" s="197" t="s">
        <v>21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"/>
      <c r="AP23" s="19"/>
      <c r="AQ23" s="20"/>
      <c r="BE23" s="188"/>
    </row>
    <row r="24" spans="2:71" ht="6.95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  <c r="BE24" s="188"/>
    </row>
    <row r="25" spans="2:71" ht="6.95" customHeight="1" x14ac:dyDescent="0.3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20"/>
      <c r="BE25" s="188"/>
    </row>
    <row r="26" spans="2:71" ht="14.45" customHeight="1" x14ac:dyDescent="0.3">
      <c r="B26" s="18"/>
      <c r="C26" s="19"/>
      <c r="D26" s="30" t="s">
        <v>41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8">
        <f>ROUND(AG87,2)</f>
        <v>0</v>
      </c>
      <c r="AL26" s="190"/>
      <c r="AM26" s="190"/>
      <c r="AN26" s="190"/>
      <c r="AO26" s="190"/>
      <c r="AP26" s="19"/>
      <c r="AQ26" s="20"/>
      <c r="BE26" s="188"/>
    </row>
    <row r="27" spans="2:71" ht="14.45" customHeight="1" x14ac:dyDescent="0.3">
      <c r="B27" s="18"/>
      <c r="C27" s="19"/>
      <c r="D27" s="30" t="s">
        <v>42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8">
        <f>ROUND(AG105,2)</f>
        <v>0</v>
      </c>
      <c r="AL27" s="190"/>
      <c r="AM27" s="190"/>
      <c r="AN27" s="190"/>
      <c r="AO27" s="190"/>
      <c r="AP27" s="19"/>
      <c r="AQ27" s="20"/>
      <c r="BE27" s="188"/>
    </row>
    <row r="28" spans="2:71" s="1" customFormat="1" ht="6.95" customHeight="1" x14ac:dyDescent="0.3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  <c r="BE28" s="192"/>
    </row>
    <row r="29" spans="2:71" s="1" customFormat="1" ht="25.9" customHeight="1" x14ac:dyDescent="0.3">
      <c r="B29" s="31"/>
      <c r="C29" s="32"/>
      <c r="D29" s="34" t="s">
        <v>43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99">
        <f>ROUND(AK26+AK27,2)</f>
        <v>0</v>
      </c>
      <c r="AL29" s="200"/>
      <c r="AM29" s="200"/>
      <c r="AN29" s="200"/>
      <c r="AO29" s="200"/>
      <c r="AP29" s="32"/>
      <c r="AQ29" s="33"/>
      <c r="BE29" s="192"/>
    </row>
    <row r="30" spans="2:71" s="1" customFormat="1" ht="6.95" customHeight="1" x14ac:dyDescent="0.3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  <c r="BE30" s="192"/>
    </row>
    <row r="31" spans="2:71" s="2" customFormat="1" ht="14.45" customHeight="1" x14ac:dyDescent="0.3">
      <c r="B31" s="36"/>
      <c r="C31" s="37"/>
      <c r="D31" s="38" t="s">
        <v>44</v>
      </c>
      <c r="E31" s="37"/>
      <c r="F31" s="38" t="s">
        <v>45</v>
      </c>
      <c r="G31" s="37"/>
      <c r="H31" s="37"/>
      <c r="I31" s="37"/>
      <c r="J31" s="37"/>
      <c r="K31" s="37"/>
      <c r="L31" s="201">
        <v>0.21</v>
      </c>
      <c r="M31" s="202"/>
      <c r="N31" s="202"/>
      <c r="O31" s="202"/>
      <c r="P31" s="37"/>
      <c r="Q31" s="37"/>
      <c r="R31" s="37"/>
      <c r="S31" s="37"/>
      <c r="T31" s="40" t="s">
        <v>46</v>
      </c>
      <c r="U31" s="37"/>
      <c r="V31" s="37"/>
      <c r="W31" s="203">
        <f>ROUND(AZ87+SUM(CD106:CD110),2)</f>
        <v>0</v>
      </c>
      <c r="X31" s="202"/>
      <c r="Y31" s="202"/>
      <c r="Z31" s="202"/>
      <c r="AA31" s="202"/>
      <c r="AB31" s="202"/>
      <c r="AC31" s="202"/>
      <c r="AD31" s="202"/>
      <c r="AE31" s="202"/>
      <c r="AF31" s="37"/>
      <c r="AG31" s="37"/>
      <c r="AH31" s="37"/>
      <c r="AI31" s="37"/>
      <c r="AJ31" s="37"/>
      <c r="AK31" s="203">
        <f>ROUND(AV87+SUM(BY106:BY110),2)</f>
        <v>0</v>
      </c>
      <c r="AL31" s="202"/>
      <c r="AM31" s="202"/>
      <c r="AN31" s="202"/>
      <c r="AO31" s="202"/>
      <c r="AP31" s="37"/>
      <c r="AQ31" s="41"/>
      <c r="BE31" s="193"/>
    </row>
    <row r="32" spans="2:71" s="2" customFormat="1" ht="14.45" customHeight="1" x14ac:dyDescent="0.3">
      <c r="B32" s="36"/>
      <c r="C32" s="37"/>
      <c r="D32" s="37"/>
      <c r="E32" s="37"/>
      <c r="F32" s="38" t="s">
        <v>47</v>
      </c>
      <c r="G32" s="37"/>
      <c r="H32" s="37"/>
      <c r="I32" s="37"/>
      <c r="J32" s="37"/>
      <c r="K32" s="37"/>
      <c r="L32" s="201">
        <v>0.15</v>
      </c>
      <c r="M32" s="202"/>
      <c r="N32" s="202"/>
      <c r="O32" s="202"/>
      <c r="P32" s="37"/>
      <c r="Q32" s="37"/>
      <c r="R32" s="37"/>
      <c r="S32" s="37"/>
      <c r="T32" s="40" t="s">
        <v>46</v>
      </c>
      <c r="U32" s="37"/>
      <c r="V32" s="37"/>
      <c r="W32" s="203">
        <f>ROUND(BA87+SUM(CE106:CE110),2)</f>
        <v>0</v>
      </c>
      <c r="X32" s="202"/>
      <c r="Y32" s="202"/>
      <c r="Z32" s="202"/>
      <c r="AA32" s="202"/>
      <c r="AB32" s="202"/>
      <c r="AC32" s="202"/>
      <c r="AD32" s="202"/>
      <c r="AE32" s="202"/>
      <c r="AF32" s="37"/>
      <c r="AG32" s="37"/>
      <c r="AH32" s="37"/>
      <c r="AI32" s="37"/>
      <c r="AJ32" s="37"/>
      <c r="AK32" s="203">
        <f>ROUND(AW87+SUM(BZ106:BZ110),2)</f>
        <v>0</v>
      </c>
      <c r="AL32" s="202"/>
      <c r="AM32" s="202"/>
      <c r="AN32" s="202"/>
      <c r="AO32" s="202"/>
      <c r="AP32" s="37"/>
      <c r="AQ32" s="41"/>
      <c r="BE32" s="193"/>
    </row>
    <row r="33" spans="2:57" s="2" customFormat="1" ht="14.45" hidden="1" customHeight="1" x14ac:dyDescent="0.3">
      <c r="B33" s="36"/>
      <c r="C33" s="37"/>
      <c r="D33" s="37"/>
      <c r="E33" s="37"/>
      <c r="F33" s="38" t="s">
        <v>48</v>
      </c>
      <c r="G33" s="37"/>
      <c r="H33" s="37"/>
      <c r="I33" s="37"/>
      <c r="J33" s="37"/>
      <c r="K33" s="37"/>
      <c r="L33" s="201">
        <v>0.21</v>
      </c>
      <c r="M33" s="202"/>
      <c r="N33" s="202"/>
      <c r="O33" s="202"/>
      <c r="P33" s="37"/>
      <c r="Q33" s="37"/>
      <c r="R33" s="37"/>
      <c r="S33" s="37"/>
      <c r="T33" s="40" t="s">
        <v>46</v>
      </c>
      <c r="U33" s="37"/>
      <c r="V33" s="37"/>
      <c r="W33" s="203">
        <f>ROUND(BB87+SUM(CF106:CF110),2)</f>
        <v>0</v>
      </c>
      <c r="X33" s="202"/>
      <c r="Y33" s="202"/>
      <c r="Z33" s="202"/>
      <c r="AA33" s="202"/>
      <c r="AB33" s="202"/>
      <c r="AC33" s="202"/>
      <c r="AD33" s="202"/>
      <c r="AE33" s="202"/>
      <c r="AF33" s="37"/>
      <c r="AG33" s="37"/>
      <c r="AH33" s="37"/>
      <c r="AI33" s="37"/>
      <c r="AJ33" s="37"/>
      <c r="AK33" s="203">
        <v>0</v>
      </c>
      <c r="AL33" s="202"/>
      <c r="AM33" s="202"/>
      <c r="AN33" s="202"/>
      <c r="AO33" s="202"/>
      <c r="AP33" s="37"/>
      <c r="AQ33" s="41"/>
      <c r="BE33" s="193"/>
    </row>
    <row r="34" spans="2:57" s="2" customFormat="1" ht="14.45" hidden="1" customHeight="1" x14ac:dyDescent="0.3">
      <c r="B34" s="36"/>
      <c r="C34" s="37"/>
      <c r="D34" s="37"/>
      <c r="E34" s="37"/>
      <c r="F34" s="38" t="s">
        <v>49</v>
      </c>
      <c r="G34" s="37"/>
      <c r="H34" s="37"/>
      <c r="I34" s="37"/>
      <c r="J34" s="37"/>
      <c r="K34" s="37"/>
      <c r="L34" s="201">
        <v>0.15</v>
      </c>
      <c r="M34" s="202"/>
      <c r="N34" s="202"/>
      <c r="O34" s="202"/>
      <c r="P34" s="37"/>
      <c r="Q34" s="37"/>
      <c r="R34" s="37"/>
      <c r="S34" s="37"/>
      <c r="T34" s="40" t="s">
        <v>46</v>
      </c>
      <c r="U34" s="37"/>
      <c r="V34" s="37"/>
      <c r="W34" s="203">
        <f>ROUND(BC87+SUM(CG106:CG110),2)</f>
        <v>0</v>
      </c>
      <c r="X34" s="202"/>
      <c r="Y34" s="202"/>
      <c r="Z34" s="202"/>
      <c r="AA34" s="202"/>
      <c r="AB34" s="202"/>
      <c r="AC34" s="202"/>
      <c r="AD34" s="202"/>
      <c r="AE34" s="202"/>
      <c r="AF34" s="37"/>
      <c r="AG34" s="37"/>
      <c r="AH34" s="37"/>
      <c r="AI34" s="37"/>
      <c r="AJ34" s="37"/>
      <c r="AK34" s="203">
        <v>0</v>
      </c>
      <c r="AL34" s="202"/>
      <c r="AM34" s="202"/>
      <c r="AN34" s="202"/>
      <c r="AO34" s="202"/>
      <c r="AP34" s="37"/>
      <c r="AQ34" s="41"/>
      <c r="BE34" s="193"/>
    </row>
    <row r="35" spans="2:57" s="2" customFormat="1" ht="14.45" hidden="1" customHeight="1" x14ac:dyDescent="0.3">
      <c r="B35" s="36"/>
      <c r="C35" s="37"/>
      <c r="D35" s="37"/>
      <c r="E35" s="37"/>
      <c r="F35" s="38" t="s">
        <v>50</v>
      </c>
      <c r="G35" s="37"/>
      <c r="H35" s="37"/>
      <c r="I35" s="37"/>
      <c r="J35" s="37"/>
      <c r="K35" s="37"/>
      <c r="L35" s="201">
        <v>0</v>
      </c>
      <c r="M35" s="202"/>
      <c r="N35" s="202"/>
      <c r="O35" s="202"/>
      <c r="P35" s="37"/>
      <c r="Q35" s="37"/>
      <c r="R35" s="37"/>
      <c r="S35" s="37"/>
      <c r="T35" s="40" t="s">
        <v>46</v>
      </c>
      <c r="U35" s="37"/>
      <c r="V35" s="37"/>
      <c r="W35" s="203">
        <f>ROUND(BD87+SUM(CH106:CH110),2)</f>
        <v>0</v>
      </c>
      <c r="X35" s="202"/>
      <c r="Y35" s="202"/>
      <c r="Z35" s="202"/>
      <c r="AA35" s="202"/>
      <c r="AB35" s="202"/>
      <c r="AC35" s="202"/>
      <c r="AD35" s="202"/>
      <c r="AE35" s="202"/>
      <c r="AF35" s="37"/>
      <c r="AG35" s="37"/>
      <c r="AH35" s="37"/>
      <c r="AI35" s="37"/>
      <c r="AJ35" s="37"/>
      <c r="AK35" s="203">
        <v>0</v>
      </c>
      <c r="AL35" s="202"/>
      <c r="AM35" s="202"/>
      <c r="AN35" s="202"/>
      <c r="AO35" s="202"/>
      <c r="AP35" s="37"/>
      <c r="AQ35" s="41"/>
    </row>
    <row r="36" spans="2:57" s="1" customFormat="1" ht="6.95" customHeight="1" x14ac:dyDescent="0.3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57" s="1" customFormat="1" ht="25.9" customHeight="1" x14ac:dyDescent="0.3">
      <c r="B37" s="31"/>
      <c r="C37" s="42"/>
      <c r="D37" s="43" t="s">
        <v>51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52</v>
      </c>
      <c r="U37" s="44"/>
      <c r="V37" s="44"/>
      <c r="W37" s="44"/>
      <c r="X37" s="204" t="s">
        <v>53</v>
      </c>
      <c r="Y37" s="205"/>
      <c r="Z37" s="205"/>
      <c r="AA37" s="205"/>
      <c r="AB37" s="205"/>
      <c r="AC37" s="44"/>
      <c r="AD37" s="44"/>
      <c r="AE37" s="44"/>
      <c r="AF37" s="44"/>
      <c r="AG37" s="44"/>
      <c r="AH37" s="44"/>
      <c r="AI37" s="44"/>
      <c r="AJ37" s="44"/>
      <c r="AK37" s="206">
        <f>SUM(AK29:AK35)</f>
        <v>0</v>
      </c>
      <c r="AL37" s="205"/>
      <c r="AM37" s="205"/>
      <c r="AN37" s="205"/>
      <c r="AO37" s="207"/>
      <c r="AP37" s="42"/>
      <c r="AQ37" s="33"/>
    </row>
    <row r="38" spans="2:57" s="1" customFormat="1" ht="14.45" customHeight="1" x14ac:dyDescent="0.3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57" ht="13.5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57" ht="13.5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57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57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57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57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57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20"/>
    </row>
    <row r="46" spans="2:57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20"/>
    </row>
    <row r="47" spans="2:57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20"/>
    </row>
    <row r="48" spans="2:57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20"/>
    </row>
    <row r="49" spans="2:43" s="1" customFormat="1" x14ac:dyDescent="0.3">
      <c r="B49" s="31"/>
      <c r="C49" s="32"/>
      <c r="D49" s="46" t="s">
        <v>54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55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 x14ac:dyDescent="0.3">
      <c r="B50" s="18"/>
      <c r="C50" s="19"/>
      <c r="D50" s="4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50"/>
      <c r="AA50" s="19"/>
      <c r="AB50" s="19"/>
      <c r="AC50" s="4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50"/>
      <c r="AP50" s="19"/>
      <c r="AQ50" s="20"/>
    </row>
    <row r="51" spans="2:43" ht="13.5" x14ac:dyDescent="0.3">
      <c r="B51" s="18"/>
      <c r="C51" s="19"/>
      <c r="D51" s="4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50"/>
      <c r="AA51" s="19"/>
      <c r="AB51" s="19"/>
      <c r="AC51" s="4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50"/>
      <c r="AP51" s="19"/>
      <c r="AQ51" s="20"/>
    </row>
    <row r="52" spans="2:43" ht="13.5" x14ac:dyDescent="0.3">
      <c r="B52" s="18"/>
      <c r="C52" s="19"/>
      <c r="D52" s="4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50"/>
      <c r="AA52" s="19"/>
      <c r="AB52" s="19"/>
      <c r="AC52" s="4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50"/>
      <c r="AP52" s="19"/>
      <c r="AQ52" s="20"/>
    </row>
    <row r="53" spans="2:43" ht="13.5" x14ac:dyDescent="0.3">
      <c r="B53" s="18"/>
      <c r="C53" s="19"/>
      <c r="D53" s="4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50"/>
      <c r="AA53" s="19"/>
      <c r="AB53" s="19"/>
      <c r="AC53" s="4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50"/>
      <c r="AP53" s="19"/>
      <c r="AQ53" s="20"/>
    </row>
    <row r="54" spans="2:43" ht="13.5" x14ac:dyDescent="0.3">
      <c r="B54" s="18"/>
      <c r="C54" s="19"/>
      <c r="D54" s="4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50"/>
      <c r="AA54" s="19"/>
      <c r="AB54" s="19"/>
      <c r="AC54" s="4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50"/>
      <c r="AP54" s="19"/>
      <c r="AQ54" s="20"/>
    </row>
    <row r="55" spans="2:43" ht="13.5" x14ac:dyDescent="0.3">
      <c r="B55" s="18"/>
      <c r="C55" s="19"/>
      <c r="D55" s="4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50"/>
      <c r="AA55" s="19"/>
      <c r="AB55" s="19"/>
      <c r="AC55" s="4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50"/>
      <c r="AP55" s="19"/>
      <c r="AQ55" s="20"/>
    </row>
    <row r="56" spans="2:43" ht="13.5" x14ac:dyDescent="0.3">
      <c r="B56" s="18"/>
      <c r="C56" s="19"/>
      <c r="D56" s="4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50"/>
      <c r="AA56" s="19"/>
      <c r="AB56" s="19"/>
      <c r="AC56" s="4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50"/>
      <c r="AP56" s="19"/>
      <c r="AQ56" s="20"/>
    </row>
    <row r="57" spans="2:43" ht="13.5" x14ac:dyDescent="0.3">
      <c r="B57" s="18"/>
      <c r="C57" s="19"/>
      <c r="D57" s="4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50"/>
      <c r="AA57" s="19"/>
      <c r="AB57" s="19"/>
      <c r="AC57" s="4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50"/>
      <c r="AP57" s="19"/>
      <c r="AQ57" s="20"/>
    </row>
    <row r="58" spans="2:43" s="1" customFormat="1" x14ac:dyDescent="0.3">
      <c r="B58" s="31"/>
      <c r="C58" s="32"/>
      <c r="D58" s="51" t="s">
        <v>56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57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56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57</v>
      </c>
      <c r="AN58" s="52"/>
      <c r="AO58" s="54"/>
      <c r="AP58" s="32"/>
      <c r="AQ58" s="33"/>
    </row>
    <row r="59" spans="2:43" ht="13.5" x14ac:dyDescent="0.3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20"/>
    </row>
    <row r="60" spans="2:43" s="1" customFormat="1" x14ac:dyDescent="0.3">
      <c r="B60" s="31"/>
      <c r="C60" s="32"/>
      <c r="D60" s="46" t="s">
        <v>58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59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 x14ac:dyDescent="0.3">
      <c r="B61" s="18"/>
      <c r="C61" s="19"/>
      <c r="D61" s="4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50"/>
      <c r="AA61" s="19"/>
      <c r="AB61" s="19"/>
      <c r="AC61" s="4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50"/>
      <c r="AP61" s="19"/>
      <c r="AQ61" s="20"/>
    </row>
    <row r="62" spans="2:43" ht="13.5" x14ac:dyDescent="0.3">
      <c r="B62" s="18"/>
      <c r="C62" s="19"/>
      <c r="D62" s="4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50"/>
      <c r="AA62" s="19"/>
      <c r="AB62" s="19"/>
      <c r="AC62" s="4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50"/>
      <c r="AP62" s="19"/>
      <c r="AQ62" s="20"/>
    </row>
    <row r="63" spans="2:43" ht="13.5" x14ac:dyDescent="0.3">
      <c r="B63" s="18"/>
      <c r="C63" s="19"/>
      <c r="D63" s="4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50"/>
      <c r="AA63" s="19"/>
      <c r="AB63" s="19"/>
      <c r="AC63" s="4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50"/>
      <c r="AP63" s="19"/>
      <c r="AQ63" s="20"/>
    </row>
    <row r="64" spans="2:43" ht="13.5" x14ac:dyDescent="0.3">
      <c r="B64" s="18"/>
      <c r="C64" s="19"/>
      <c r="D64" s="4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50"/>
      <c r="AA64" s="19"/>
      <c r="AB64" s="19"/>
      <c r="AC64" s="4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50"/>
      <c r="AP64" s="19"/>
      <c r="AQ64" s="20"/>
    </row>
    <row r="65" spans="2:43" ht="13.5" x14ac:dyDescent="0.3">
      <c r="B65" s="18"/>
      <c r="C65" s="19"/>
      <c r="D65" s="4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50"/>
      <c r="AA65" s="19"/>
      <c r="AB65" s="19"/>
      <c r="AC65" s="4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50"/>
      <c r="AP65" s="19"/>
      <c r="AQ65" s="20"/>
    </row>
    <row r="66" spans="2:43" ht="13.5" x14ac:dyDescent="0.3">
      <c r="B66" s="18"/>
      <c r="C66" s="19"/>
      <c r="D66" s="4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50"/>
      <c r="AA66" s="19"/>
      <c r="AB66" s="19"/>
      <c r="AC66" s="4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50"/>
      <c r="AP66" s="19"/>
      <c r="AQ66" s="20"/>
    </row>
    <row r="67" spans="2:43" ht="13.5" x14ac:dyDescent="0.3">
      <c r="B67" s="18"/>
      <c r="C67" s="19"/>
      <c r="D67" s="4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50"/>
      <c r="AA67" s="19"/>
      <c r="AB67" s="19"/>
      <c r="AC67" s="4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50"/>
      <c r="AP67" s="19"/>
      <c r="AQ67" s="20"/>
    </row>
    <row r="68" spans="2:43" ht="13.5" x14ac:dyDescent="0.3">
      <c r="B68" s="18"/>
      <c r="C68" s="19"/>
      <c r="D68" s="4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50"/>
      <c r="AA68" s="19"/>
      <c r="AB68" s="19"/>
      <c r="AC68" s="4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50"/>
      <c r="AP68" s="19"/>
      <c r="AQ68" s="20"/>
    </row>
    <row r="69" spans="2:43" s="1" customFormat="1" x14ac:dyDescent="0.3">
      <c r="B69" s="31"/>
      <c r="C69" s="32"/>
      <c r="D69" s="51" t="s">
        <v>56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57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56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57</v>
      </c>
      <c r="AN69" s="52"/>
      <c r="AO69" s="54"/>
      <c r="AP69" s="32"/>
      <c r="AQ69" s="33"/>
    </row>
    <row r="70" spans="2:43" s="1" customFormat="1" ht="6.95" customHeight="1" x14ac:dyDescent="0.3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 x14ac:dyDescent="0.3">
      <c r="B76" s="31"/>
      <c r="C76" s="189" t="s">
        <v>60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3"/>
    </row>
    <row r="77" spans="2:43" s="3" customFormat="1" ht="14.45" customHeight="1" x14ac:dyDescent="0.3">
      <c r="B77" s="61"/>
      <c r="C77" s="26" t="s">
        <v>14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2017/15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 x14ac:dyDescent="0.3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209" t="str">
        <f>K6</f>
        <v>Revitalizace náměstí Míru v Kroměříži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6"/>
      <c r="AQ78" s="67"/>
    </row>
    <row r="79" spans="2:43" s="1" customFormat="1" ht="6.95" customHeight="1" x14ac:dyDescent="0.3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x14ac:dyDescent="0.3">
      <c r="B80" s="31"/>
      <c r="C80" s="26" t="s">
        <v>24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6" t="s">
        <v>26</v>
      </c>
      <c r="AJ80" s="32"/>
      <c r="AK80" s="32"/>
      <c r="AL80" s="32"/>
      <c r="AM80" s="69" t="str">
        <f>IF(AN8= "","",AN8)</f>
        <v>21. 3. 2018</v>
      </c>
      <c r="AN80" s="32"/>
      <c r="AO80" s="32"/>
      <c r="AP80" s="32"/>
      <c r="AQ80" s="33"/>
    </row>
    <row r="81" spans="1:76" s="1" customFormat="1" ht="6.95" customHeight="1" x14ac:dyDescent="0.3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x14ac:dyDescent="0.3">
      <c r="B82" s="31"/>
      <c r="C82" s="26" t="s">
        <v>30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Kroměříž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6" t="s">
        <v>36</v>
      </c>
      <c r="AJ82" s="32"/>
      <c r="AK82" s="32"/>
      <c r="AL82" s="32"/>
      <c r="AM82" s="211" t="str">
        <f>IF(E17="","",E17)</f>
        <v>Ing.Alena Vránová</v>
      </c>
      <c r="AN82" s="208"/>
      <c r="AO82" s="208"/>
      <c r="AP82" s="208"/>
      <c r="AQ82" s="33"/>
      <c r="AS82" s="212" t="s">
        <v>61</v>
      </c>
      <c r="AT82" s="213"/>
      <c r="AU82" s="70"/>
      <c r="AV82" s="70"/>
      <c r="AW82" s="70"/>
      <c r="AX82" s="70"/>
      <c r="AY82" s="70"/>
      <c r="AZ82" s="70"/>
      <c r="BA82" s="70"/>
      <c r="BB82" s="70"/>
      <c r="BC82" s="70"/>
      <c r="BD82" s="71"/>
    </row>
    <row r="83" spans="1:76" s="1" customFormat="1" x14ac:dyDescent="0.3">
      <c r="B83" s="31"/>
      <c r="C83" s="26" t="s">
        <v>34</v>
      </c>
      <c r="D83" s="32"/>
      <c r="E83" s="32"/>
      <c r="F83" s="32"/>
      <c r="G83" s="32"/>
      <c r="H83" s="32"/>
      <c r="I83" s="32"/>
      <c r="J83" s="32"/>
      <c r="K83" s="32"/>
      <c r="L83" s="62" t="str">
        <f>IF(E14= "Vyplň údaj","",E14)</f>
        <v/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6" t="s">
        <v>39</v>
      </c>
      <c r="AJ83" s="32"/>
      <c r="AK83" s="32"/>
      <c r="AL83" s="32"/>
      <c r="AM83" s="211" t="str">
        <f>IF(E20="","",E20)</f>
        <v>Ing.Alena Vránová</v>
      </c>
      <c r="AN83" s="208"/>
      <c r="AO83" s="208"/>
      <c r="AP83" s="208"/>
      <c r="AQ83" s="33"/>
      <c r="AS83" s="214"/>
      <c r="AT83" s="215"/>
      <c r="AU83" s="72"/>
      <c r="AV83" s="72"/>
      <c r="AW83" s="72"/>
      <c r="AX83" s="72"/>
      <c r="AY83" s="72"/>
      <c r="AZ83" s="72"/>
      <c r="BA83" s="72"/>
      <c r="BB83" s="72"/>
      <c r="BC83" s="72"/>
      <c r="BD83" s="73"/>
    </row>
    <row r="84" spans="1:76" s="1" customFormat="1" ht="10.9" customHeight="1" x14ac:dyDescent="0.3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216"/>
      <c r="AT84" s="208"/>
      <c r="AU84" s="32"/>
      <c r="AV84" s="32"/>
      <c r="AW84" s="32"/>
      <c r="AX84" s="32"/>
      <c r="AY84" s="32"/>
      <c r="AZ84" s="32"/>
      <c r="BA84" s="32"/>
      <c r="BB84" s="32"/>
      <c r="BC84" s="32"/>
      <c r="BD84" s="75"/>
    </row>
    <row r="85" spans="1:76" s="1" customFormat="1" ht="29.25" customHeight="1" x14ac:dyDescent="0.3">
      <c r="B85" s="31"/>
      <c r="C85" s="217" t="s">
        <v>62</v>
      </c>
      <c r="D85" s="218"/>
      <c r="E85" s="218"/>
      <c r="F85" s="218"/>
      <c r="G85" s="218"/>
      <c r="H85" s="76"/>
      <c r="I85" s="219" t="s">
        <v>63</v>
      </c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9" t="s">
        <v>64</v>
      </c>
      <c r="AH85" s="218"/>
      <c r="AI85" s="218"/>
      <c r="AJ85" s="218"/>
      <c r="AK85" s="218"/>
      <c r="AL85" s="218"/>
      <c r="AM85" s="218"/>
      <c r="AN85" s="219" t="s">
        <v>65</v>
      </c>
      <c r="AO85" s="218"/>
      <c r="AP85" s="220"/>
      <c r="AQ85" s="33"/>
      <c r="AS85" s="77" t="s">
        <v>66</v>
      </c>
      <c r="AT85" s="78" t="s">
        <v>67</v>
      </c>
      <c r="AU85" s="78" t="s">
        <v>68</v>
      </c>
      <c r="AV85" s="78" t="s">
        <v>69</v>
      </c>
      <c r="AW85" s="78" t="s">
        <v>70</v>
      </c>
      <c r="AX85" s="78" t="s">
        <v>71</v>
      </c>
      <c r="AY85" s="78" t="s">
        <v>72</v>
      </c>
      <c r="AZ85" s="78" t="s">
        <v>73</v>
      </c>
      <c r="BA85" s="78" t="s">
        <v>74</v>
      </c>
      <c r="BB85" s="78" t="s">
        <v>75</v>
      </c>
      <c r="BC85" s="78" t="s">
        <v>76</v>
      </c>
      <c r="BD85" s="79" t="s">
        <v>77</v>
      </c>
    </row>
    <row r="86" spans="1:76" s="1" customFormat="1" ht="10.9" customHeight="1" x14ac:dyDescent="0.3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80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 x14ac:dyDescent="0.3">
      <c r="B87" s="64"/>
      <c r="C87" s="81" t="s">
        <v>78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27">
        <f>ROUND(SUM(AG88:AG103),2)</f>
        <v>0</v>
      </c>
      <c r="AH87" s="227"/>
      <c r="AI87" s="227"/>
      <c r="AJ87" s="227"/>
      <c r="AK87" s="227"/>
      <c r="AL87" s="227"/>
      <c r="AM87" s="227"/>
      <c r="AN87" s="228">
        <f t="shared" ref="AN87:AN103" si="0">SUM(AG87,AT87)</f>
        <v>0</v>
      </c>
      <c r="AO87" s="228"/>
      <c r="AP87" s="228"/>
      <c r="AQ87" s="67"/>
      <c r="AS87" s="83">
        <f>ROUND(SUM(AS88:AS103),2)</f>
        <v>0</v>
      </c>
      <c r="AT87" s="84">
        <f t="shared" ref="AT87:AT103" si="1">ROUND(SUM(AV87:AW87),2)</f>
        <v>0</v>
      </c>
      <c r="AU87" s="85">
        <f>ROUND(SUM(AU88:AU103),5)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ROUND(SUM(AZ88:AZ103),2)</f>
        <v>0</v>
      </c>
      <c r="BA87" s="84">
        <f>ROUND(SUM(BA88:BA103),2)</f>
        <v>0</v>
      </c>
      <c r="BB87" s="84">
        <f>ROUND(SUM(BB88:BB103),2)</f>
        <v>0</v>
      </c>
      <c r="BC87" s="84">
        <f>ROUND(SUM(BC88:BC103),2)</f>
        <v>0</v>
      </c>
      <c r="BD87" s="86">
        <f>ROUND(SUM(BD88:BD103),2)</f>
        <v>0</v>
      </c>
      <c r="BS87" s="87" t="s">
        <v>79</v>
      </c>
      <c r="BT87" s="87" t="s">
        <v>80</v>
      </c>
      <c r="BU87" s="88" t="s">
        <v>81</v>
      </c>
      <c r="BV87" s="87" t="s">
        <v>82</v>
      </c>
      <c r="BW87" s="87" t="s">
        <v>83</v>
      </c>
      <c r="BX87" s="87" t="s">
        <v>84</v>
      </c>
    </row>
    <row r="88" spans="1:76" s="5" customFormat="1" ht="22.5" customHeight="1" x14ac:dyDescent="0.3">
      <c r="A88" s="274" t="s">
        <v>735</v>
      </c>
      <c r="B88" s="89"/>
      <c r="C88" s="90"/>
      <c r="D88" s="223" t="s">
        <v>85</v>
      </c>
      <c r="E88" s="222"/>
      <c r="F88" s="222"/>
      <c r="G88" s="222"/>
      <c r="H88" s="222"/>
      <c r="I88" s="91"/>
      <c r="J88" s="223" t="s">
        <v>86</v>
      </c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1">
        <f>'SO 01.1 - Zpevněné plochy...'!M30</f>
        <v>0</v>
      </c>
      <c r="AH88" s="222"/>
      <c r="AI88" s="222"/>
      <c r="AJ88" s="222"/>
      <c r="AK88" s="222"/>
      <c r="AL88" s="222"/>
      <c r="AM88" s="222"/>
      <c r="AN88" s="221">
        <f t="shared" si="0"/>
        <v>0</v>
      </c>
      <c r="AO88" s="222"/>
      <c r="AP88" s="222"/>
      <c r="AQ88" s="92"/>
      <c r="AS88" s="93">
        <f>'SO 01.1 - Zpevněné plochy...'!M28</f>
        <v>0</v>
      </c>
      <c r="AT88" s="94">
        <f t="shared" si="1"/>
        <v>0</v>
      </c>
      <c r="AU88" s="95">
        <f>'SO 01.1 - Zpevněné plochy...'!W124</f>
        <v>0</v>
      </c>
      <c r="AV88" s="94">
        <f>'SO 01.1 - Zpevněné plochy...'!M32</f>
        <v>0</v>
      </c>
      <c r="AW88" s="94">
        <f>'SO 01.1 - Zpevněné plochy...'!M33</f>
        <v>0</v>
      </c>
      <c r="AX88" s="94">
        <f>'SO 01.1 - Zpevněné plochy...'!M34</f>
        <v>0</v>
      </c>
      <c r="AY88" s="94">
        <f>'SO 01.1 - Zpevněné plochy...'!M35</f>
        <v>0</v>
      </c>
      <c r="AZ88" s="94">
        <f>'SO 01.1 - Zpevněné plochy...'!H32</f>
        <v>0</v>
      </c>
      <c r="BA88" s="94">
        <f>'SO 01.1 - Zpevněné plochy...'!H33</f>
        <v>0</v>
      </c>
      <c r="BB88" s="94">
        <f>'SO 01.1 - Zpevněné plochy...'!H34</f>
        <v>0</v>
      </c>
      <c r="BC88" s="94">
        <f>'SO 01.1 - Zpevněné plochy...'!H35</f>
        <v>0</v>
      </c>
      <c r="BD88" s="96">
        <f>'SO 01.1 - Zpevněné plochy...'!H36</f>
        <v>0</v>
      </c>
      <c r="BT88" s="97" t="s">
        <v>23</v>
      </c>
      <c r="BV88" s="97" t="s">
        <v>82</v>
      </c>
      <c r="BW88" s="97" t="s">
        <v>87</v>
      </c>
      <c r="BX88" s="97" t="s">
        <v>83</v>
      </c>
    </row>
    <row r="89" spans="1:76" s="5" customFormat="1" ht="22.5" customHeight="1" x14ac:dyDescent="0.3">
      <c r="A89" s="274" t="s">
        <v>735</v>
      </c>
      <c r="B89" s="89"/>
      <c r="C89" s="90"/>
      <c r="D89" s="223" t="s">
        <v>88</v>
      </c>
      <c r="E89" s="222"/>
      <c r="F89" s="222"/>
      <c r="G89" s="222"/>
      <c r="H89" s="222"/>
      <c r="I89" s="91"/>
      <c r="J89" s="223" t="s">
        <v>89</v>
      </c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1">
        <f>'SO 01.2 - Zpevněné plochy...'!M30</f>
        <v>0</v>
      </c>
      <c r="AH89" s="222"/>
      <c r="AI89" s="222"/>
      <c r="AJ89" s="222"/>
      <c r="AK89" s="222"/>
      <c r="AL89" s="222"/>
      <c r="AM89" s="222"/>
      <c r="AN89" s="221">
        <f t="shared" si="0"/>
        <v>0</v>
      </c>
      <c r="AO89" s="222"/>
      <c r="AP89" s="222"/>
      <c r="AQ89" s="92"/>
      <c r="AS89" s="93">
        <f>'SO 01.2 - Zpevněné plochy...'!M28</f>
        <v>0</v>
      </c>
      <c r="AT89" s="94">
        <f t="shared" si="1"/>
        <v>0</v>
      </c>
      <c r="AU89" s="95">
        <f>'SO 01.2 - Zpevněné plochy...'!W121</f>
        <v>0</v>
      </c>
      <c r="AV89" s="94">
        <f>'SO 01.2 - Zpevněné plochy...'!M32</f>
        <v>0</v>
      </c>
      <c r="AW89" s="94">
        <f>'SO 01.2 - Zpevněné plochy...'!M33</f>
        <v>0</v>
      </c>
      <c r="AX89" s="94">
        <f>'SO 01.2 - Zpevněné plochy...'!M34</f>
        <v>0</v>
      </c>
      <c r="AY89" s="94">
        <f>'SO 01.2 - Zpevněné plochy...'!M35</f>
        <v>0</v>
      </c>
      <c r="AZ89" s="94">
        <f>'SO 01.2 - Zpevněné plochy...'!H32</f>
        <v>0</v>
      </c>
      <c r="BA89" s="94">
        <f>'SO 01.2 - Zpevněné plochy...'!H33</f>
        <v>0</v>
      </c>
      <c r="BB89" s="94">
        <f>'SO 01.2 - Zpevněné plochy...'!H34</f>
        <v>0</v>
      </c>
      <c r="BC89" s="94">
        <f>'SO 01.2 - Zpevněné plochy...'!H35</f>
        <v>0</v>
      </c>
      <c r="BD89" s="96">
        <f>'SO 01.2 - Zpevněné plochy...'!H36</f>
        <v>0</v>
      </c>
      <c r="BT89" s="97" t="s">
        <v>23</v>
      </c>
      <c r="BV89" s="97" t="s">
        <v>82</v>
      </c>
      <c r="BW89" s="97" t="s">
        <v>90</v>
      </c>
      <c r="BX89" s="97" t="s">
        <v>83</v>
      </c>
    </row>
    <row r="90" spans="1:76" s="5" customFormat="1" ht="22.5" customHeight="1" x14ac:dyDescent="0.3">
      <c r="A90" s="274" t="s">
        <v>735</v>
      </c>
      <c r="B90" s="89"/>
      <c r="C90" s="90"/>
      <c r="D90" s="223" t="s">
        <v>91</v>
      </c>
      <c r="E90" s="222"/>
      <c r="F90" s="222"/>
      <c r="G90" s="222"/>
      <c r="H90" s="222"/>
      <c r="I90" s="91"/>
      <c r="J90" s="223" t="s">
        <v>92</v>
      </c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1">
        <f>'SO 02.1 - Vodní prvek - s...'!M30</f>
        <v>0</v>
      </c>
      <c r="AH90" s="222"/>
      <c r="AI90" s="222"/>
      <c r="AJ90" s="222"/>
      <c r="AK90" s="222"/>
      <c r="AL90" s="222"/>
      <c r="AM90" s="222"/>
      <c r="AN90" s="221">
        <f t="shared" si="0"/>
        <v>0</v>
      </c>
      <c r="AO90" s="222"/>
      <c r="AP90" s="222"/>
      <c r="AQ90" s="92"/>
      <c r="AS90" s="93">
        <f>'SO 02.1 - Vodní prvek - s...'!M28</f>
        <v>0</v>
      </c>
      <c r="AT90" s="94">
        <f t="shared" si="1"/>
        <v>0</v>
      </c>
      <c r="AU90" s="95">
        <f>'SO 02.1 - Vodní prvek - s...'!W123</f>
        <v>0</v>
      </c>
      <c r="AV90" s="94">
        <f>'SO 02.1 - Vodní prvek - s...'!M32</f>
        <v>0</v>
      </c>
      <c r="AW90" s="94">
        <f>'SO 02.1 - Vodní prvek - s...'!M33</f>
        <v>0</v>
      </c>
      <c r="AX90" s="94">
        <f>'SO 02.1 - Vodní prvek - s...'!M34</f>
        <v>0</v>
      </c>
      <c r="AY90" s="94">
        <f>'SO 02.1 - Vodní prvek - s...'!M35</f>
        <v>0</v>
      </c>
      <c r="AZ90" s="94">
        <f>'SO 02.1 - Vodní prvek - s...'!H32</f>
        <v>0</v>
      </c>
      <c r="BA90" s="94">
        <f>'SO 02.1 - Vodní prvek - s...'!H33</f>
        <v>0</v>
      </c>
      <c r="BB90" s="94">
        <f>'SO 02.1 - Vodní prvek - s...'!H34</f>
        <v>0</v>
      </c>
      <c r="BC90" s="94">
        <f>'SO 02.1 - Vodní prvek - s...'!H35</f>
        <v>0</v>
      </c>
      <c r="BD90" s="96">
        <f>'SO 02.1 - Vodní prvek - s...'!H36</f>
        <v>0</v>
      </c>
      <c r="BT90" s="97" t="s">
        <v>23</v>
      </c>
      <c r="BV90" s="97" t="s">
        <v>82</v>
      </c>
      <c r="BW90" s="97" t="s">
        <v>93</v>
      </c>
      <c r="BX90" s="97" t="s">
        <v>83</v>
      </c>
    </row>
    <row r="91" spans="1:76" s="5" customFormat="1" ht="22.5" customHeight="1" x14ac:dyDescent="0.3">
      <c r="A91" s="274" t="s">
        <v>735</v>
      </c>
      <c r="B91" s="89"/>
      <c r="C91" s="90"/>
      <c r="D91" s="223" t="s">
        <v>94</v>
      </c>
      <c r="E91" s="222"/>
      <c r="F91" s="222"/>
      <c r="G91" s="222"/>
      <c r="H91" s="222"/>
      <c r="I91" s="91"/>
      <c r="J91" s="223" t="s">
        <v>95</v>
      </c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1">
        <f>'SO 02.2 - Vodní prvek - s...'!M30</f>
        <v>0</v>
      </c>
      <c r="AH91" s="222"/>
      <c r="AI91" s="222"/>
      <c r="AJ91" s="222"/>
      <c r="AK91" s="222"/>
      <c r="AL91" s="222"/>
      <c r="AM91" s="222"/>
      <c r="AN91" s="221">
        <f t="shared" si="0"/>
        <v>0</v>
      </c>
      <c r="AO91" s="222"/>
      <c r="AP91" s="222"/>
      <c r="AQ91" s="92"/>
      <c r="AS91" s="93">
        <f>'SO 02.2 - Vodní prvek - s...'!M28</f>
        <v>0</v>
      </c>
      <c r="AT91" s="94">
        <f t="shared" si="1"/>
        <v>0</v>
      </c>
      <c r="AU91" s="95">
        <f>'SO 02.2 - Vodní prvek - s...'!W118</f>
        <v>0</v>
      </c>
      <c r="AV91" s="94">
        <f>'SO 02.2 - Vodní prvek - s...'!M32</f>
        <v>0</v>
      </c>
      <c r="AW91" s="94">
        <f>'SO 02.2 - Vodní prvek - s...'!M33</f>
        <v>0</v>
      </c>
      <c r="AX91" s="94">
        <f>'SO 02.2 - Vodní prvek - s...'!M34</f>
        <v>0</v>
      </c>
      <c r="AY91" s="94">
        <f>'SO 02.2 - Vodní prvek - s...'!M35</f>
        <v>0</v>
      </c>
      <c r="AZ91" s="94">
        <f>'SO 02.2 - Vodní prvek - s...'!H32</f>
        <v>0</v>
      </c>
      <c r="BA91" s="94">
        <f>'SO 02.2 - Vodní prvek - s...'!H33</f>
        <v>0</v>
      </c>
      <c r="BB91" s="94">
        <f>'SO 02.2 - Vodní prvek - s...'!H34</f>
        <v>0</v>
      </c>
      <c r="BC91" s="94">
        <f>'SO 02.2 - Vodní prvek - s...'!H35</f>
        <v>0</v>
      </c>
      <c r="BD91" s="96">
        <f>'SO 02.2 - Vodní prvek - s...'!H36</f>
        <v>0</v>
      </c>
      <c r="BT91" s="97" t="s">
        <v>23</v>
      </c>
      <c r="BV91" s="97" t="s">
        <v>82</v>
      </c>
      <c r="BW91" s="97" t="s">
        <v>96</v>
      </c>
      <c r="BX91" s="97" t="s">
        <v>83</v>
      </c>
    </row>
    <row r="92" spans="1:76" s="5" customFormat="1" ht="37.5" customHeight="1" x14ac:dyDescent="0.3">
      <c r="A92" s="274" t="s">
        <v>735</v>
      </c>
      <c r="B92" s="89"/>
      <c r="C92" s="90"/>
      <c r="D92" s="223" t="s">
        <v>97</v>
      </c>
      <c r="E92" s="222"/>
      <c r="F92" s="222"/>
      <c r="G92" s="222"/>
      <c r="H92" s="222"/>
      <c r="I92" s="91"/>
      <c r="J92" s="223" t="s">
        <v>98</v>
      </c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1">
        <f>'SO 02.3 - Vodní prvek - s...'!M30</f>
        <v>0</v>
      </c>
      <c r="AH92" s="222"/>
      <c r="AI92" s="222"/>
      <c r="AJ92" s="222"/>
      <c r="AK92" s="222"/>
      <c r="AL92" s="222"/>
      <c r="AM92" s="222"/>
      <c r="AN92" s="221">
        <f t="shared" si="0"/>
        <v>0</v>
      </c>
      <c r="AO92" s="222"/>
      <c r="AP92" s="222"/>
      <c r="AQ92" s="92"/>
      <c r="AS92" s="93">
        <f>'SO 02.3 - Vodní prvek - s...'!M28</f>
        <v>0</v>
      </c>
      <c r="AT92" s="94">
        <f t="shared" si="1"/>
        <v>0</v>
      </c>
      <c r="AU92" s="95">
        <f>'SO 02.3 - Vodní prvek - s...'!W118</f>
        <v>0</v>
      </c>
      <c r="AV92" s="94">
        <f>'SO 02.3 - Vodní prvek - s...'!M32</f>
        <v>0</v>
      </c>
      <c r="AW92" s="94">
        <f>'SO 02.3 - Vodní prvek - s...'!M33</f>
        <v>0</v>
      </c>
      <c r="AX92" s="94">
        <f>'SO 02.3 - Vodní prvek - s...'!M34</f>
        <v>0</v>
      </c>
      <c r="AY92" s="94">
        <f>'SO 02.3 - Vodní prvek - s...'!M35</f>
        <v>0</v>
      </c>
      <c r="AZ92" s="94">
        <f>'SO 02.3 - Vodní prvek - s...'!H32</f>
        <v>0</v>
      </c>
      <c r="BA92" s="94">
        <f>'SO 02.3 - Vodní prvek - s...'!H33</f>
        <v>0</v>
      </c>
      <c r="BB92" s="94">
        <f>'SO 02.3 - Vodní prvek - s...'!H34</f>
        <v>0</v>
      </c>
      <c r="BC92" s="94">
        <f>'SO 02.3 - Vodní prvek - s...'!H35</f>
        <v>0</v>
      </c>
      <c r="BD92" s="96">
        <f>'SO 02.3 - Vodní prvek - s...'!H36</f>
        <v>0</v>
      </c>
      <c r="BT92" s="97" t="s">
        <v>23</v>
      </c>
      <c r="BV92" s="97" t="s">
        <v>82</v>
      </c>
      <c r="BW92" s="97" t="s">
        <v>99</v>
      </c>
      <c r="BX92" s="97" t="s">
        <v>83</v>
      </c>
    </row>
    <row r="93" spans="1:76" s="5" customFormat="1" ht="22.5" customHeight="1" x14ac:dyDescent="0.3">
      <c r="A93" s="274" t="s">
        <v>735</v>
      </c>
      <c r="B93" s="89"/>
      <c r="C93" s="90"/>
      <c r="D93" s="223" t="s">
        <v>100</v>
      </c>
      <c r="E93" s="222"/>
      <c r="F93" s="222"/>
      <c r="G93" s="222"/>
      <c r="H93" s="222"/>
      <c r="I93" s="91"/>
      <c r="J93" s="223" t="s">
        <v>101</v>
      </c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1">
        <f>'SO 02.4 - Vodní prvek - s...'!M30</f>
        <v>0</v>
      </c>
      <c r="AH93" s="222"/>
      <c r="AI93" s="222"/>
      <c r="AJ93" s="222"/>
      <c r="AK93" s="222"/>
      <c r="AL93" s="222"/>
      <c r="AM93" s="222"/>
      <c r="AN93" s="221">
        <f t="shared" si="0"/>
        <v>0</v>
      </c>
      <c r="AO93" s="222"/>
      <c r="AP93" s="222"/>
      <c r="AQ93" s="92"/>
      <c r="AS93" s="93">
        <f>'SO 02.4 - Vodní prvek - s...'!M28</f>
        <v>0</v>
      </c>
      <c r="AT93" s="94">
        <f t="shared" si="1"/>
        <v>0</v>
      </c>
      <c r="AU93" s="95">
        <f>'SO 02.4 - Vodní prvek - s...'!W118</f>
        <v>0</v>
      </c>
      <c r="AV93" s="94">
        <f>'SO 02.4 - Vodní prvek - s...'!M32</f>
        <v>0</v>
      </c>
      <c r="AW93" s="94">
        <f>'SO 02.4 - Vodní prvek - s...'!M33</f>
        <v>0</v>
      </c>
      <c r="AX93" s="94">
        <f>'SO 02.4 - Vodní prvek - s...'!M34</f>
        <v>0</v>
      </c>
      <c r="AY93" s="94">
        <f>'SO 02.4 - Vodní prvek - s...'!M35</f>
        <v>0</v>
      </c>
      <c r="AZ93" s="94">
        <f>'SO 02.4 - Vodní prvek - s...'!H32</f>
        <v>0</v>
      </c>
      <c r="BA93" s="94">
        <f>'SO 02.4 - Vodní prvek - s...'!H33</f>
        <v>0</v>
      </c>
      <c r="BB93" s="94">
        <f>'SO 02.4 - Vodní prvek - s...'!H34</f>
        <v>0</v>
      </c>
      <c r="BC93" s="94">
        <f>'SO 02.4 - Vodní prvek - s...'!H35</f>
        <v>0</v>
      </c>
      <c r="BD93" s="96">
        <f>'SO 02.4 - Vodní prvek - s...'!H36</f>
        <v>0</v>
      </c>
      <c r="BT93" s="97" t="s">
        <v>23</v>
      </c>
      <c r="BV93" s="97" t="s">
        <v>82</v>
      </c>
      <c r="BW93" s="97" t="s">
        <v>102</v>
      </c>
      <c r="BX93" s="97" t="s">
        <v>83</v>
      </c>
    </row>
    <row r="94" spans="1:76" s="5" customFormat="1" ht="22.5" customHeight="1" x14ac:dyDescent="0.3">
      <c r="A94" s="274" t="s">
        <v>735</v>
      </c>
      <c r="B94" s="89"/>
      <c r="C94" s="90"/>
      <c r="D94" s="223" t="s">
        <v>103</v>
      </c>
      <c r="E94" s="222"/>
      <c r="F94" s="222"/>
      <c r="G94" s="222"/>
      <c r="H94" s="222"/>
      <c r="I94" s="91"/>
      <c r="J94" s="223" t="s">
        <v>104</v>
      </c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  <c r="AC94" s="222"/>
      <c r="AD94" s="222"/>
      <c r="AE94" s="222"/>
      <c r="AF94" s="222"/>
      <c r="AG94" s="221">
        <f>'SO 03.1 - Vodní prvek - m...'!M30</f>
        <v>0</v>
      </c>
      <c r="AH94" s="222"/>
      <c r="AI94" s="222"/>
      <c r="AJ94" s="222"/>
      <c r="AK94" s="222"/>
      <c r="AL94" s="222"/>
      <c r="AM94" s="222"/>
      <c r="AN94" s="221">
        <f t="shared" si="0"/>
        <v>0</v>
      </c>
      <c r="AO94" s="222"/>
      <c r="AP94" s="222"/>
      <c r="AQ94" s="92"/>
      <c r="AS94" s="93">
        <f>'SO 03.1 - Vodní prvek - m...'!M28</f>
        <v>0</v>
      </c>
      <c r="AT94" s="94">
        <f t="shared" si="1"/>
        <v>0</v>
      </c>
      <c r="AU94" s="95">
        <f>'SO 03.1 - Vodní prvek - m...'!W123</f>
        <v>0</v>
      </c>
      <c r="AV94" s="94">
        <f>'SO 03.1 - Vodní prvek - m...'!M32</f>
        <v>0</v>
      </c>
      <c r="AW94" s="94">
        <f>'SO 03.1 - Vodní prvek - m...'!M33</f>
        <v>0</v>
      </c>
      <c r="AX94" s="94">
        <f>'SO 03.1 - Vodní prvek - m...'!M34</f>
        <v>0</v>
      </c>
      <c r="AY94" s="94">
        <f>'SO 03.1 - Vodní prvek - m...'!M35</f>
        <v>0</v>
      </c>
      <c r="AZ94" s="94">
        <f>'SO 03.1 - Vodní prvek - m...'!H32</f>
        <v>0</v>
      </c>
      <c r="BA94" s="94">
        <f>'SO 03.1 - Vodní prvek - m...'!H33</f>
        <v>0</v>
      </c>
      <c r="BB94" s="94">
        <f>'SO 03.1 - Vodní prvek - m...'!H34</f>
        <v>0</v>
      </c>
      <c r="BC94" s="94">
        <f>'SO 03.1 - Vodní prvek - m...'!H35</f>
        <v>0</v>
      </c>
      <c r="BD94" s="96">
        <f>'SO 03.1 - Vodní prvek - m...'!H36</f>
        <v>0</v>
      </c>
      <c r="BT94" s="97" t="s">
        <v>23</v>
      </c>
      <c r="BV94" s="97" t="s">
        <v>82</v>
      </c>
      <c r="BW94" s="97" t="s">
        <v>105</v>
      </c>
      <c r="BX94" s="97" t="s">
        <v>83</v>
      </c>
    </row>
    <row r="95" spans="1:76" s="5" customFormat="1" ht="22.5" customHeight="1" x14ac:dyDescent="0.3">
      <c r="A95" s="274" t="s">
        <v>735</v>
      </c>
      <c r="B95" s="89"/>
      <c r="C95" s="90"/>
      <c r="D95" s="223" t="s">
        <v>106</v>
      </c>
      <c r="E95" s="222"/>
      <c r="F95" s="222"/>
      <c r="G95" s="222"/>
      <c r="H95" s="222"/>
      <c r="I95" s="91"/>
      <c r="J95" s="223" t="s">
        <v>107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1">
        <f>'SO 03.2 - Vodní prvek - m...'!M30</f>
        <v>0</v>
      </c>
      <c r="AH95" s="222"/>
      <c r="AI95" s="222"/>
      <c r="AJ95" s="222"/>
      <c r="AK95" s="222"/>
      <c r="AL95" s="222"/>
      <c r="AM95" s="222"/>
      <c r="AN95" s="221">
        <f t="shared" si="0"/>
        <v>0</v>
      </c>
      <c r="AO95" s="222"/>
      <c r="AP95" s="222"/>
      <c r="AQ95" s="92"/>
      <c r="AS95" s="93">
        <f>'SO 03.2 - Vodní prvek - m...'!M28</f>
        <v>0</v>
      </c>
      <c r="AT95" s="94">
        <f t="shared" si="1"/>
        <v>0</v>
      </c>
      <c r="AU95" s="95">
        <f>'SO 03.2 - Vodní prvek - m...'!W118</f>
        <v>0</v>
      </c>
      <c r="AV95" s="94">
        <f>'SO 03.2 - Vodní prvek - m...'!M32</f>
        <v>0</v>
      </c>
      <c r="AW95" s="94">
        <f>'SO 03.2 - Vodní prvek - m...'!M33</f>
        <v>0</v>
      </c>
      <c r="AX95" s="94">
        <f>'SO 03.2 - Vodní prvek - m...'!M34</f>
        <v>0</v>
      </c>
      <c r="AY95" s="94">
        <f>'SO 03.2 - Vodní prvek - m...'!M35</f>
        <v>0</v>
      </c>
      <c r="AZ95" s="94">
        <f>'SO 03.2 - Vodní prvek - m...'!H32</f>
        <v>0</v>
      </c>
      <c r="BA95" s="94">
        <f>'SO 03.2 - Vodní prvek - m...'!H33</f>
        <v>0</v>
      </c>
      <c r="BB95" s="94">
        <f>'SO 03.2 - Vodní prvek - m...'!H34</f>
        <v>0</v>
      </c>
      <c r="BC95" s="94">
        <f>'SO 03.2 - Vodní prvek - m...'!H35</f>
        <v>0</v>
      </c>
      <c r="BD95" s="96">
        <f>'SO 03.2 - Vodní prvek - m...'!H36</f>
        <v>0</v>
      </c>
      <c r="BT95" s="97" t="s">
        <v>23</v>
      </c>
      <c r="BV95" s="97" t="s">
        <v>82</v>
      </c>
      <c r="BW95" s="97" t="s">
        <v>108</v>
      </c>
      <c r="BX95" s="97" t="s">
        <v>83</v>
      </c>
    </row>
    <row r="96" spans="1:76" s="5" customFormat="1" ht="37.5" customHeight="1" x14ac:dyDescent="0.3">
      <c r="A96" s="274" t="s">
        <v>735</v>
      </c>
      <c r="B96" s="89"/>
      <c r="C96" s="90"/>
      <c r="D96" s="223" t="s">
        <v>109</v>
      </c>
      <c r="E96" s="222"/>
      <c r="F96" s="222"/>
      <c r="G96" s="222"/>
      <c r="H96" s="222"/>
      <c r="I96" s="91"/>
      <c r="J96" s="223" t="s">
        <v>110</v>
      </c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1">
        <f>'SO 03.3 - Vodní prvek - m...'!M30</f>
        <v>0</v>
      </c>
      <c r="AH96" s="222"/>
      <c r="AI96" s="222"/>
      <c r="AJ96" s="222"/>
      <c r="AK96" s="222"/>
      <c r="AL96" s="222"/>
      <c r="AM96" s="222"/>
      <c r="AN96" s="221">
        <f t="shared" si="0"/>
        <v>0</v>
      </c>
      <c r="AO96" s="222"/>
      <c r="AP96" s="222"/>
      <c r="AQ96" s="92"/>
      <c r="AS96" s="93">
        <f>'SO 03.3 - Vodní prvek - m...'!M28</f>
        <v>0</v>
      </c>
      <c r="AT96" s="94">
        <f t="shared" si="1"/>
        <v>0</v>
      </c>
      <c r="AU96" s="95">
        <f>'SO 03.3 - Vodní prvek - m...'!W118</f>
        <v>0</v>
      </c>
      <c r="AV96" s="94">
        <f>'SO 03.3 - Vodní prvek - m...'!M32</f>
        <v>0</v>
      </c>
      <c r="AW96" s="94">
        <f>'SO 03.3 - Vodní prvek - m...'!M33</f>
        <v>0</v>
      </c>
      <c r="AX96" s="94">
        <f>'SO 03.3 - Vodní prvek - m...'!M34</f>
        <v>0</v>
      </c>
      <c r="AY96" s="94">
        <f>'SO 03.3 - Vodní prvek - m...'!M35</f>
        <v>0</v>
      </c>
      <c r="AZ96" s="94">
        <f>'SO 03.3 - Vodní prvek - m...'!H32</f>
        <v>0</v>
      </c>
      <c r="BA96" s="94">
        <f>'SO 03.3 - Vodní prvek - m...'!H33</f>
        <v>0</v>
      </c>
      <c r="BB96" s="94">
        <f>'SO 03.3 - Vodní prvek - m...'!H34</f>
        <v>0</v>
      </c>
      <c r="BC96" s="94">
        <f>'SO 03.3 - Vodní prvek - m...'!H35</f>
        <v>0</v>
      </c>
      <c r="BD96" s="96">
        <f>'SO 03.3 - Vodní prvek - m...'!H36</f>
        <v>0</v>
      </c>
      <c r="BT96" s="97" t="s">
        <v>23</v>
      </c>
      <c r="BV96" s="97" t="s">
        <v>82</v>
      </c>
      <c r="BW96" s="97" t="s">
        <v>111</v>
      </c>
      <c r="BX96" s="97" t="s">
        <v>83</v>
      </c>
    </row>
    <row r="97" spans="1:89" s="5" customFormat="1" ht="22.5" customHeight="1" x14ac:dyDescent="0.3">
      <c r="A97" s="274" t="s">
        <v>735</v>
      </c>
      <c r="B97" s="89"/>
      <c r="C97" s="90"/>
      <c r="D97" s="223" t="s">
        <v>112</v>
      </c>
      <c r="E97" s="222"/>
      <c r="F97" s="222"/>
      <c r="G97" s="222"/>
      <c r="H97" s="222"/>
      <c r="I97" s="91"/>
      <c r="J97" s="223" t="s">
        <v>113</v>
      </c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1">
        <f>'SO 03.4 - Vodní prvek - m...'!M30</f>
        <v>0</v>
      </c>
      <c r="AH97" s="222"/>
      <c r="AI97" s="222"/>
      <c r="AJ97" s="222"/>
      <c r="AK97" s="222"/>
      <c r="AL97" s="222"/>
      <c r="AM97" s="222"/>
      <c r="AN97" s="221">
        <f t="shared" si="0"/>
        <v>0</v>
      </c>
      <c r="AO97" s="222"/>
      <c r="AP97" s="222"/>
      <c r="AQ97" s="92"/>
      <c r="AS97" s="93">
        <f>'SO 03.4 - Vodní prvek - m...'!M28</f>
        <v>0</v>
      </c>
      <c r="AT97" s="94">
        <f t="shared" si="1"/>
        <v>0</v>
      </c>
      <c r="AU97" s="95">
        <f>'SO 03.4 - Vodní prvek - m...'!W118</f>
        <v>0</v>
      </c>
      <c r="AV97" s="94">
        <f>'SO 03.4 - Vodní prvek - m...'!M32</f>
        <v>0</v>
      </c>
      <c r="AW97" s="94">
        <f>'SO 03.4 - Vodní prvek - m...'!M33</f>
        <v>0</v>
      </c>
      <c r="AX97" s="94">
        <f>'SO 03.4 - Vodní prvek - m...'!M34</f>
        <v>0</v>
      </c>
      <c r="AY97" s="94">
        <f>'SO 03.4 - Vodní prvek - m...'!M35</f>
        <v>0</v>
      </c>
      <c r="AZ97" s="94">
        <f>'SO 03.4 - Vodní prvek - m...'!H32</f>
        <v>0</v>
      </c>
      <c r="BA97" s="94">
        <f>'SO 03.4 - Vodní prvek - m...'!H33</f>
        <v>0</v>
      </c>
      <c r="BB97" s="94">
        <f>'SO 03.4 - Vodní prvek - m...'!H34</f>
        <v>0</v>
      </c>
      <c r="BC97" s="94">
        <f>'SO 03.4 - Vodní prvek - m...'!H35</f>
        <v>0</v>
      </c>
      <c r="BD97" s="96">
        <f>'SO 03.4 - Vodní prvek - m...'!H36</f>
        <v>0</v>
      </c>
      <c r="BT97" s="97" t="s">
        <v>23</v>
      </c>
      <c r="BV97" s="97" t="s">
        <v>82</v>
      </c>
      <c r="BW97" s="97" t="s">
        <v>114</v>
      </c>
      <c r="BX97" s="97" t="s">
        <v>83</v>
      </c>
    </row>
    <row r="98" spans="1:89" s="5" customFormat="1" ht="22.5" customHeight="1" x14ac:dyDescent="0.3">
      <c r="A98" s="274" t="s">
        <v>735</v>
      </c>
      <c r="B98" s="89"/>
      <c r="C98" s="90"/>
      <c r="D98" s="223" t="s">
        <v>115</v>
      </c>
      <c r="E98" s="222"/>
      <c r="F98" s="222"/>
      <c r="G98" s="222"/>
      <c r="H98" s="222"/>
      <c r="I98" s="91"/>
      <c r="J98" s="223" t="s">
        <v>116</v>
      </c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1">
        <f>'SO 04 - Veřejné osvětlení'!M30</f>
        <v>0</v>
      </c>
      <c r="AH98" s="222"/>
      <c r="AI98" s="222"/>
      <c r="AJ98" s="222"/>
      <c r="AK98" s="222"/>
      <c r="AL98" s="222"/>
      <c r="AM98" s="222"/>
      <c r="AN98" s="221">
        <f t="shared" si="0"/>
        <v>0</v>
      </c>
      <c r="AO98" s="222"/>
      <c r="AP98" s="222"/>
      <c r="AQ98" s="92"/>
      <c r="AS98" s="93">
        <f>'SO 04 - Veřejné osvětlení'!M28</f>
        <v>0</v>
      </c>
      <c r="AT98" s="94">
        <f t="shared" si="1"/>
        <v>0</v>
      </c>
      <c r="AU98" s="95">
        <f>'SO 04 - Veřejné osvětlení'!W118</f>
        <v>0</v>
      </c>
      <c r="AV98" s="94">
        <f>'SO 04 - Veřejné osvětlení'!M32</f>
        <v>0</v>
      </c>
      <c r="AW98" s="94">
        <f>'SO 04 - Veřejné osvětlení'!M33</f>
        <v>0</v>
      </c>
      <c r="AX98" s="94">
        <f>'SO 04 - Veřejné osvětlení'!M34</f>
        <v>0</v>
      </c>
      <c r="AY98" s="94">
        <f>'SO 04 - Veřejné osvětlení'!M35</f>
        <v>0</v>
      </c>
      <c r="AZ98" s="94">
        <f>'SO 04 - Veřejné osvětlení'!H32</f>
        <v>0</v>
      </c>
      <c r="BA98" s="94">
        <f>'SO 04 - Veřejné osvětlení'!H33</f>
        <v>0</v>
      </c>
      <c r="BB98" s="94">
        <f>'SO 04 - Veřejné osvětlení'!H34</f>
        <v>0</v>
      </c>
      <c r="BC98" s="94">
        <f>'SO 04 - Veřejné osvětlení'!H35</f>
        <v>0</v>
      </c>
      <c r="BD98" s="96">
        <f>'SO 04 - Veřejné osvětlení'!H36</f>
        <v>0</v>
      </c>
      <c r="BT98" s="97" t="s">
        <v>23</v>
      </c>
      <c r="BV98" s="97" t="s">
        <v>82</v>
      </c>
      <c r="BW98" s="97" t="s">
        <v>117</v>
      </c>
      <c r="BX98" s="97" t="s">
        <v>83</v>
      </c>
    </row>
    <row r="99" spans="1:89" s="5" customFormat="1" ht="22.5" customHeight="1" x14ac:dyDescent="0.3">
      <c r="A99" s="274" t="s">
        <v>735</v>
      </c>
      <c r="B99" s="89"/>
      <c r="C99" s="90"/>
      <c r="D99" s="223" t="s">
        <v>118</v>
      </c>
      <c r="E99" s="222"/>
      <c r="F99" s="222"/>
      <c r="G99" s="222"/>
      <c r="H99" s="222"/>
      <c r="I99" s="91"/>
      <c r="J99" s="223" t="s">
        <v>119</v>
      </c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1">
        <f>'SO 05 - Drobná architektu...'!M30</f>
        <v>0</v>
      </c>
      <c r="AH99" s="222"/>
      <c r="AI99" s="222"/>
      <c r="AJ99" s="222"/>
      <c r="AK99" s="222"/>
      <c r="AL99" s="222"/>
      <c r="AM99" s="222"/>
      <c r="AN99" s="221">
        <f t="shared" si="0"/>
        <v>0</v>
      </c>
      <c r="AO99" s="222"/>
      <c r="AP99" s="222"/>
      <c r="AQ99" s="92"/>
      <c r="AS99" s="93">
        <f>'SO 05 - Drobná architektu...'!M28</f>
        <v>0</v>
      </c>
      <c r="AT99" s="94">
        <f t="shared" si="1"/>
        <v>0</v>
      </c>
      <c r="AU99" s="95">
        <f>'SO 05 - Drobná architektu...'!W121</f>
        <v>0</v>
      </c>
      <c r="AV99" s="94">
        <f>'SO 05 - Drobná architektu...'!M32</f>
        <v>0</v>
      </c>
      <c r="AW99" s="94">
        <f>'SO 05 - Drobná architektu...'!M33</f>
        <v>0</v>
      </c>
      <c r="AX99" s="94">
        <f>'SO 05 - Drobná architektu...'!M34</f>
        <v>0</v>
      </c>
      <c r="AY99" s="94">
        <f>'SO 05 - Drobná architektu...'!M35</f>
        <v>0</v>
      </c>
      <c r="AZ99" s="94">
        <f>'SO 05 - Drobná architektu...'!H32</f>
        <v>0</v>
      </c>
      <c r="BA99" s="94">
        <f>'SO 05 - Drobná architektu...'!H33</f>
        <v>0</v>
      </c>
      <c r="BB99" s="94">
        <f>'SO 05 - Drobná architektu...'!H34</f>
        <v>0</v>
      </c>
      <c r="BC99" s="94">
        <f>'SO 05 - Drobná architektu...'!H35</f>
        <v>0</v>
      </c>
      <c r="BD99" s="96">
        <f>'SO 05 - Drobná architektu...'!H36</f>
        <v>0</v>
      </c>
      <c r="BT99" s="97" t="s">
        <v>23</v>
      </c>
      <c r="BV99" s="97" t="s">
        <v>82</v>
      </c>
      <c r="BW99" s="97" t="s">
        <v>120</v>
      </c>
      <c r="BX99" s="97" t="s">
        <v>83</v>
      </c>
    </row>
    <row r="100" spans="1:89" s="5" customFormat="1" ht="22.5" customHeight="1" x14ac:dyDescent="0.3">
      <c r="A100" s="274" t="s">
        <v>735</v>
      </c>
      <c r="B100" s="89"/>
      <c r="C100" s="90"/>
      <c r="D100" s="223" t="s">
        <v>121</v>
      </c>
      <c r="E100" s="222"/>
      <c r="F100" s="222"/>
      <c r="G100" s="222"/>
      <c r="H100" s="222"/>
      <c r="I100" s="91"/>
      <c r="J100" s="223" t="s">
        <v>122</v>
      </c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1">
        <f>'SO 06 - Vegetační úpravy'!M30</f>
        <v>0</v>
      </c>
      <c r="AH100" s="222"/>
      <c r="AI100" s="222"/>
      <c r="AJ100" s="222"/>
      <c r="AK100" s="222"/>
      <c r="AL100" s="222"/>
      <c r="AM100" s="222"/>
      <c r="AN100" s="221">
        <f t="shared" si="0"/>
        <v>0</v>
      </c>
      <c r="AO100" s="222"/>
      <c r="AP100" s="222"/>
      <c r="AQ100" s="92"/>
      <c r="AS100" s="93">
        <f>'SO 06 - Vegetační úpravy'!M28</f>
        <v>0</v>
      </c>
      <c r="AT100" s="94">
        <f t="shared" si="1"/>
        <v>0</v>
      </c>
      <c r="AU100" s="95">
        <f>'SO 06 - Vegetační úpravy'!W118</f>
        <v>0</v>
      </c>
      <c r="AV100" s="94">
        <f>'SO 06 - Vegetační úpravy'!M32</f>
        <v>0</v>
      </c>
      <c r="AW100" s="94">
        <f>'SO 06 - Vegetační úpravy'!M33</f>
        <v>0</v>
      </c>
      <c r="AX100" s="94">
        <f>'SO 06 - Vegetační úpravy'!M34</f>
        <v>0</v>
      </c>
      <c r="AY100" s="94">
        <f>'SO 06 - Vegetační úpravy'!M35</f>
        <v>0</v>
      </c>
      <c r="AZ100" s="94">
        <f>'SO 06 - Vegetační úpravy'!H32</f>
        <v>0</v>
      </c>
      <c r="BA100" s="94">
        <f>'SO 06 - Vegetační úpravy'!H33</f>
        <v>0</v>
      </c>
      <c r="BB100" s="94">
        <f>'SO 06 - Vegetační úpravy'!H34</f>
        <v>0</v>
      </c>
      <c r="BC100" s="94">
        <f>'SO 06 - Vegetační úpravy'!H35</f>
        <v>0</v>
      </c>
      <c r="BD100" s="96">
        <f>'SO 06 - Vegetační úpravy'!H36</f>
        <v>0</v>
      </c>
      <c r="BT100" s="97" t="s">
        <v>23</v>
      </c>
      <c r="BV100" s="97" t="s">
        <v>82</v>
      </c>
      <c r="BW100" s="97" t="s">
        <v>123</v>
      </c>
      <c r="BX100" s="97" t="s">
        <v>83</v>
      </c>
    </row>
    <row r="101" spans="1:89" s="5" customFormat="1" ht="22.5" customHeight="1" x14ac:dyDescent="0.3">
      <c r="A101" s="274" t="s">
        <v>735</v>
      </c>
      <c r="B101" s="89"/>
      <c r="C101" s="90"/>
      <c r="D101" s="223" t="s">
        <v>124</v>
      </c>
      <c r="E101" s="222"/>
      <c r="F101" s="222"/>
      <c r="G101" s="222"/>
      <c r="H101" s="222"/>
      <c r="I101" s="91"/>
      <c r="J101" s="223" t="s">
        <v>125</v>
      </c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1">
        <f>'SO 07 - Odstavná plocha'!M30</f>
        <v>0</v>
      </c>
      <c r="AH101" s="222"/>
      <c r="AI101" s="222"/>
      <c r="AJ101" s="222"/>
      <c r="AK101" s="222"/>
      <c r="AL101" s="222"/>
      <c r="AM101" s="222"/>
      <c r="AN101" s="221">
        <f t="shared" si="0"/>
        <v>0</v>
      </c>
      <c r="AO101" s="222"/>
      <c r="AP101" s="222"/>
      <c r="AQ101" s="92"/>
      <c r="AS101" s="93">
        <f>'SO 07 - Odstavná plocha'!M28</f>
        <v>0</v>
      </c>
      <c r="AT101" s="94">
        <f t="shared" si="1"/>
        <v>0</v>
      </c>
      <c r="AU101" s="95">
        <f>'SO 07 - Odstavná plocha'!W122</f>
        <v>0</v>
      </c>
      <c r="AV101" s="94">
        <f>'SO 07 - Odstavná plocha'!M32</f>
        <v>0</v>
      </c>
      <c r="AW101" s="94">
        <f>'SO 07 - Odstavná plocha'!M33</f>
        <v>0</v>
      </c>
      <c r="AX101" s="94">
        <f>'SO 07 - Odstavná plocha'!M34</f>
        <v>0</v>
      </c>
      <c r="AY101" s="94">
        <f>'SO 07 - Odstavná plocha'!M35</f>
        <v>0</v>
      </c>
      <c r="AZ101" s="94">
        <f>'SO 07 - Odstavná plocha'!H32</f>
        <v>0</v>
      </c>
      <c r="BA101" s="94">
        <f>'SO 07 - Odstavná plocha'!H33</f>
        <v>0</v>
      </c>
      <c r="BB101" s="94">
        <f>'SO 07 - Odstavná plocha'!H34</f>
        <v>0</v>
      </c>
      <c r="BC101" s="94">
        <f>'SO 07 - Odstavná plocha'!H35</f>
        <v>0</v>
      </c>
      <c r="BD101" s="96">
        <f>'SO 07 - Odstavná plocha'!H36</f>
        <v>0</v>
      </c>
      <c r="BT101" s="97" t="s">
        <v>23</v>
      </c>
      <c r="BV101" s="97" t="s">
        <v>82</v>
      </c>
      <c r="BW101" s="97" t="s">
        <v>126</v>
      </c>
      <c r="BX101" s="97" t="s">
        <v>83</v>
      </c>
    </row>
    <row r="102" spans="1:89" s="5" customFormat="1" ht="22.5" customHeight="1" x14ac:dyDescent="0.3">
      <c r="A102" s="274" t="s">
        <v>735</v>
      </c>
      <c r="B102" s="89"/>
      <c r="C102" s="90"/>
      <c r="D102" s="223" t="s">
        <v>127</v>
      </c>
      <c r="E102" s="222"/>
      <c r="F102" s="222"/>
      <c r="G102" s="222"/>
      <c r="H102" s="222"/>
      <c r="I102" s="91"/>
      <c r="J102" s="223" t="s">
        <v>128</v>
      </c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21">
        <f>'SO 08 - Oprava vodovodu'!M30</f>
        <v>0</v>
      </c>
      <c r="AH102" s="222"/>
      <c r="AI102" s="222"/>
      <c r="AJ102" s="222"/>
      <c r="AK102" s="222"/>
      <c r="AL102" s="222"/>
      <c r="AM102" s="222"/>
      <c r="AN102" s="221">
        <f t="shared" si="0"/>
        <v>0</v>
      </c>
      <c r="AO102" s="222"/>
      <c r="AP102" s="222"/>
      <c r="AQ102" s="92"/>
      <c r="AS102" s="93">
        <f>'SO 08 - Oprava vodovodu'!M28</f>
        <v>0</v>
      </c>
      <c r="AT102" s="94">
        <f t="shared" si="1"/>
        <v>0</v>
      </c>
      <c r="AU102" s="95">
        <f>'SO 08 - Oprava vodovodu'!W118</f>
        <v>0</v>
      </c>
      <c r="AV102" s="94">
        <f>'SO 08 - Oprava vodovodu'!M32</f>
        <v>0</v>
      </c>
      <c r="AW102" s="94">
        <f>'SO 08 - Oprava vodovodu'!M33</f>
        <v>0</v>
      </c>
      <c r="AX102" s="94">
        <f>'SO 08 - Oprava vodovodu'!M34</f>
        <v>0</v>
      </c>
      <c r="AY102" s="94">
        <f>'SO 08 - Oprava vodovodu'!M35</f>
        <v>0</v>
      </c>
      <c r="AZ102" s="94">
        <f>'SO 08 - Oprava vodovodu'!H32</f>
        <v>0</v>
      </c>
      <c r="BA102" s="94">
        <f>'SO 08 - Oprava vodovodu'!H33</f>
        <v>0</v>
      </c>
      <c r="BB102" s="94">
        <f>'SO 08 - Oprava vodovodu'!H34</f>
        <v>0</v>
      </c>
      <c r="BC102" s="94">
        <f>'SO 08 - Oprava vodovodu'!H35</f>
        <v>0</v>
      </c>
      <c r="BD102" s="96">
        <f>'SO 08 - Oprava vodovodu'!H36</f>
        <v>0</v>
      </c>
      <c r="BT102" s="97" t="s">
        <v>23</v>
      </c>
      <c r="BV102" s="97" t="s">
        <v>82</v>
      </c>
      <c r="BW102" s="97" t="s">
        <v>129</v>
      </c>
      <c r="BX102" s="97" t="s">
        <v>83</v>
      </c>
    </row>
    <row r="103" spans="1:89" s="5" customFormat="1" ht="37.5" customHeight="1" x14ac:dyDescent="0.3">
      <c r="A103" s="274" t="s">
        <v>735</v>
      </c>
      <c r="B103" s="89"/>
      <c r="C103" s="90"/>
      <c r="D103" s="223" t="s">
        <v>130</v>
      </c>
      <c r="E103" s="222"/>
      <c r="F103" s="222"/>
      <c r="G103" s="222"/>
      <c r="H103" s="222"/>
      <c r="I103" s="91"/>
      <c r="J103" s="223" t="s">
        <v>131</v>
      </c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221">
        <f>'VN a ON - Vedlejší a osta...'!M30</f>
        <v>0</v>
      </c>
      <c r="AH103" s="222"/>
      <c r="AI103" s="222"/>
      <c r="AJ103" s="222"/>
      <c r="AK103" s="222"/>
      <c r="AL103" s="222"/>
      <c r="AM103" s="222"/>
      <c r="AN103" s="221">
        <f t="shared" si="0"/>
        <v>0</v>
      </c>
      <c r="AO103" s="222"/>
      <c r="AP103" s="222"/>
      <c r="AQ103" s="92"/>
      <c r="AS103" s="98">
        <f>'VN a ON - Vedlejší a osta...'!M28</f>
        <v>0</v>
      </c>
      <c r="AT103" s="99">
        <f t="shared" si="1"/>
        <v>0</v>
      </c>
      <c r="AU103" s="100">
        <f>'VN a ON - Vedlejší a osta...'!W122</f>
        <v>0</v>
      </c>
      <c r="AV103" s="99">
        <f>'VN a ON - Vedlejší a osta...'!M32</f>
        <v>0</v>
      </c>
      <c r="AW103" s="99">
        <f>'VN a ON - Vedlejší a osta...'!M33</f>
        <v>0</v>
      </c>
      <c r="AX103" s="99">
        <f>'VN a ON - Vedlejší a osta...'!M34</f>
        <v>0</v>
      </c>
      <c r="AY103" s="99">
        <f>'VN a ON - Vedlejší a osta...'!M35</f>
        <v>0</v>
      </c>
      <c r="AZ103" s="99">
        <f>'VN a ON - Vedlejší a osta...'!H32</f>
        <v>0</v>
      </c>
      <c r="BA103" s="99">
        <f>'VN a ON - Vedlejší a osta...'!H33</f>
        <v>0</v>
      </c>
      <c r="BB103" s="99">
        <f>'VN a ON - Vedlejší a osta...'!H34</f>
        <v>0</v>
      </c>
      <c r="BC103" s="99">
        <f>'VN a ON - Vedlejší a osta...'!H35</f>
        <v>0</v>
      </c>
      <c r="BD103" s="101">
        <f>'VN a ON - Vedlejší a osta...'!H36</f>
        <v>0</v>
      </c>
      <c r="BT103" s="97" t="s">
        <v>23</v>
      </c>
      <c r="BV103" s="97" t="s">
        <v>82</v>
      </c>
      <c r="BW103" s="97" t="s">
        <v>132</v>
      </c>
      <c r="BX103" s="97" t="s">
        <v>83</v>
      </c>
    </row>
    <row r="104" spans="1:89" ht="13.5" x14ac:dyDescent="0.3">
      <c r="B104" s="18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20"/>
    </row>
    <row r="105" spans="1:89" s="1" customFormat="1" ht="30" customHeight="1" x14ac:dyDescent="0.3">
      <c r="B105" s="31"/>
      <c r="C105" s="81" t="s">
        <v>133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228">
        <f>ROUND(SUM(AG106:AG109),2)</f>
        <v>0</v>
      </c>
      <c r="AH105" s="208"/>
      <c r="AI105" s="208"/>
      <c r="AJ105" s="208"/>
      <c r="AK105" s="208"/>
      <c r="AL105" s="208"/>
      <c r="AM105" s="208"/>
      <c r="AN105" s="228">
        <f>ROUND(SUM(AN106:AN109),2)</f>
        <v>0</v>
      </c>
      <c r="AO105" s="208"/>
      <c r="AP105" s="208"/>
      <c r="AQ105" s="33"/>
      <c r="AS105" s="77" t="s">
        <v>134</v>
      </c>
      <c r="AT105" s="78" t="s">
        <v>135</v>
      </c>
      <c r="AU105" s="78" t="s">
        <v>44</v>
      </c>
      <c r="AV105" s="79" t="s">
        <v>67</v>
      </c>
    </row>
    <row r="106" spans="1:89" s="1" customFormat="1" ht="19.899999999999999" customHeight="1" x14ac:dyDescent="0.3">
      <c r="B106" s="31"/>
      <c r="C106" s="32"/>
      <c r="D106" s="102" t="s">
        <v>136</v>
      </c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224">
        <f>ROUND(AG87*AS106,2)</f>
        <v>0</v>
      </c>
      <c r="AH106" s="208"/>
      <c r="AI106" s="208"/>
      <c r="AJ106" s="208"/>
      <c r="AK106" s="208"/>
      <c r="AL106" s="208"/>
      <c r="AM106" s="208"/>
      <c r="AN106" s="225">
        <f>ROUND(AG106+AV106,2)</f>
        <v>0</v>
      </c>
      <c r="AO106" s="208"/>
      <c r="AP106" s="208"/>
      <c r="AQ106" s="33"/>
      <c r="AS106" s="103">
        <v>0</v>
      </c>
      <c r="AT106" s="104" t="s">
        <v>137</v>
      </c>
      <c r="AU106" s="104" t="s">
        <v>45</v>
      </c>
      <c r="AV106" s="105">
        <f>ROUND(IF(AU106="základní",AG106*L31,IF(AU106="snížená",AG106*L32,0)),2)</f>
        <v>0</v>
      </c>
      <c r="BV106" s="14" t="s">
        <v>138</v>
      </c>
      <c r="BY106" s="106">
        <f>IF(AU106="základní",AV106,0)</f>
        <v>0</v>
      </c>
      <c r="BZ106" s="106">
        <f>IF(AU106="snížená",AV106,0)</f>
        <v>0</v>
      </c>
      <c r="CA106" s="106">
        <v>0</v>
      </c>
      <c r="CB106" s="106">
        <v>0</v>
      </c>
      <c r="CC106" s="106">
        <v>0</v>
      </c>
      <c r="CD106" s="106">
        <f>IF(AU106="základní",AG106,0)</f>
        <v>0</v>
      </c>
      <c r="CE106" s="106">
        <f>IF(AU106="snížená",AG106,0)</f>
        <v>0</v>
      </c>
      <c r="CF106" s="106">
        <f>IF(AU106="zákl. přenesená",AG106,0)</f>
        <v>0</v>
      </c>
      <c r="CG106" s="106">
        <f>IF(AU106="sníž. přenesená",AG106,0)</f>
        <v>0</v>
      </c>
      <c r="CH106" s="106">
        <f>IF(AU106="nulová",AG106,0)</f>
        <v>0</v>
      </c>
      <c r="CI106" s="14">
        <f>IF(AU106="základní",1,IF(AU106="snížená",2,IF(AU106="zákl. přenesená",4,IF(AU106="sníž. přenesená",5,3))))</f>
        <v>1</v>
      </c>
      <c r="CJ106" s="14">
        <f>IF(AT106="stavební čast",1,IF(88106="investiční čast",2,3))</f>
        <v>1</v>
      </c>
      <c r="CK106" s="14" t="str">
        <f>IF(D106="Vyplň vlastní","","x")</f>
        <v>x</v>
      </c>
    </row>
    <row r="107" spans="1:89" s="1" customFormat="1" ht="19.899999999999999" customHeight="1" x14ac:dyDescent="0.3">
      <c r="B107" s="31"/>
      <c r="C107" s="32"/>
      <c r="D107" s="226" t="s">
        <v>139</v>
      </c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32"/>
      <c r="AD107" s="32"/>
      <c r="AE107" s="32"/>
      <c r="AF107" s="32"/>
      <c r="AG107" s="224">
        <f>AG87*AS107</f>
        <v>0</v>
      </c>
      <c r="AH107" s="208"/>
      <c r="AI107" s="208"/>
      <c r="AJ107" s="208"/>
      <c r="AK107" s="208"/>
      <c r="AL107" s="208"/>
      <c r="AM107" s="208"/>
      <c r="AN107" s="225">
        <f>AG107+AV107</f>
        <v>0</v>
      </c>
      <c r="AO107" s="208"/>
      <c r="AP107" s="208"/>
      <c r="AQ107" s="33"/>
      <c r="AS107" s="107">
        <v>0</v>
      </c>
      <c r="AT107" s="108" t="s">
        <v>137</v>
      </c>
      <c r="AU107" s="108" t="s">
        <v>45</v>
      </c>
      <c r="AV107" s="109">
        <f>ROUND(IF(AU107="nulová",0,IF(OR(AU107="základní",AU107="zákl. přenesená"),AG107*L31,AG107*L32)),2)</f>
        <v>0</v>
      </c>
      <c r="BV107" s="14" t="s">
        <v>140</v>
      </c>
      <c r="BY107" s="106">
        <f>IF(AU107="základní",AV107,0)</f>
        <v>0</v>
      </c>
      <c r="BZ107" s="106">
        <f>IF(AU107="snížená",AV107,0)</f>
        <v>0</v>
      </c>
      <c r="CA107" s="106">
        <f>IF(AU107="zákl. přenesená",AV107,0)</f>
        <v>0</v>
      </c>
      <c r="CB107" s="106">
        <f>IF(AU107="sníž. přenesená",AV107,0)</f>
        <v>0</v>
      </c>
      <c r="CC107" s="106">
        <f>IF(AU107="nulová",AV107,0)</f>
        <v>0</v>
      </c>
      <c r="CD107" s="106">
        <f>IF(AU107="základní",AG107,0)</f>
        <v>0</v>
      </c>
      <c r="CE107" s="106">
        <f>IF(AU107="snížená",AG107,0)</f>
        <v>0</v>
      </c>
      <c r="CF107" s="106">
        <f>IF(AU107="zákl. přenesená",AG107,0)</f>
        <v>0</v>
      </c>
      <c r="CG107" s="106">
        <f>IF(AU107="sníž. přenesená",AG107,0)</f>
        <v>0</v>
      </c>
      <c r="CH107" s="106">
        <f>IF(AU107="nulová",AG107,0)</f>
        <v>0</v>
      </c>
      <c r="CI107" s="14">
        <f>IF(AU107="základní",1,IF(AU107="snížená",2,IF(AU107="zákl. přenesená",4,IF(AU107="sníž. přenesená",5,3))))</f>
        <v>1</v>
      </c>
      <c r="CJ107" s="14">
        <f>IF(AT107="stavební čast",1,IF(88107="investiční čast",2,3))</f>
        <v>1</v>
      </c>
      <c r="CK107" s="14" t="str">
        <f>IF(D107="Vyplň vlastní","","x")</f>
        <v/>
      </c>
    </row>
    <row r="108" spans="1:89" s="1" customFormat="1" ht="19.899999999999999" customHeight="1" x14ac:dyDescent="0.3">
      <c r="B108" s="31"/>
      <c r="C108" s="32"/>
      <c r="D108" s="226" t="s">
        <v>139</v>
      </c>
      <c r="E108" s="208"/>
      <c r="F108" s="208"/>
      <c r="G108" s="20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32"/>
      <c r="AD108" s="32"/>
      <c r="AE108" s="32"/>
      <c r="AF108" s="32"/>
      <c r="AG108" s="224">
        <f>AG87*AS108</f>
        <v>0</v>
      </c>
      <c r="AH108" s="208"/>
      <c r="AI108" s="208"/>
      <c r="AJ108" s="208"/>
      <c r="AK108" s="208"/>
      <c r="AL108" s="208"/>
      <c r="AM108" s="208"/>
      <c r="AN108" s="225">
        <f>AG108+AV108</f>
        <v>0</v>
      </c>
      <c r="AO108" s="208"/>
      <c r="AP108" s="208"/>
      <c r="AQ108" s="33"/>
      <c r="AS108" s="107">
        <v>0</v>
      </c>
      <c r="AT108" s="108" t="s">
        <v>137</v>
      </c>
      <c r="AU108" s="108" t="s">
        <v>45</v>
      </c>
      <c r="AV108" s="109">
        <f>ROUND(IF(AU108="nulová",0,IF(OR(AU108="základní",AU108="zákl. přenesená"),AG108*L31,AG108*L32)),2)</f>
        <v>0</v>
      </c>
      <c r="BV108" s="14" t="s">
        <v>140</v>
      </c>
      <c r="BY108" s="106">
        <f>IF(AU108="základní",AV108,0)</f>
        <v>0</v>
      </c>
      <c r="BZ108" s="106">
        <f>IF(AU108="snížená",AV108,0)</f>
        <v>0</v>
      </c>
      <c r="CA108" s="106">
        <f>IF(AU108="zákl. přenesená",AV108,0)</f>
        <v>0</v>
      </c>
      <c r="CB108" s="106">
        <f>IF(AU108="sníž. přenesená",AV108,0)</f>
        <v>0</v>
      </c>
      <c r="CC108" s="106">
        <f>IF(AU108="nulová",AV108,0)</f>
        <v>0</v>
      </c>
      <c r="CD108" s="106">
        <f>IF(AU108="základní",AG108,0)</f>
        <v>0</v>
      </c>
      <c r="CE108" s="106">
        <f>IF(AU108="snížená",AG108,0)</f>
        <v>0</v>
      </c>
      <c r="CF108" s="106">
        <f>IF(AU108="zákl. přenesená",AG108,0)</f>
        <v>0</v>
      </c>
      <c r="CG108" s="106">
        <f>IF(AU108="sníž. přenesená",AG108,0)</f>
        <v>0</v>
      </c>
      <c r="CH108" s="106">
        <f>IF(AU108="nulová",AG108,0)</f>
        <v>0</v>
      </c>
      <c r="CI108" s="14">
        <f>IF(AU108="základní",1,IF(AU108="snížená",2,IF(AU108="zákl. přenesená",4,IF(AU108="sníž. přenesená",5,3))))</f>
        <v>1</v>
      </c>
      <c r="CJ108" s="14">
        <f>IF(AT108="stavební čast",1,IF(88108="investiční čast",2,3))</f>
        <v>1</v>
      </c>
      <c r="CK108" s="14" t="str">
        <f>IF(D108="Vyplň vlastní","","x")</f>
        <v/>
      </c>
    </row>
    <row r="109" spans="1:89" s="1" customFormat="1" ht="19.899999999999999" customHeight="1" x14ac:dyDescent="0.3">
      <c r="B109" s="31"/>
      <c r="C109" s="32"/>
      <c r="D109" s="226" t="s">
        <v>139</v>
      </c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32"/>
      <c r="AD109" s="32"/>
      <c r="AE109" s="32"/>
      <c r="AF109" s="32"/>
      <c r="AG109" s="224">
        <f>AG87*AS109</f>
        <v>0</v>
      </c>
      <c r="AH109" s="208"/>
      <c r="AI109" s="208"/>
      <c r="AJ109" s="208"/>
      <c r="AK109" s="208"/>
      <c r="AL109" s="208"/>
      <c r="AM109" s="208"/>
      <c r="AN109" s="225">
        <f>AG109+AV109</f>
        <v>0</v>
      </c>
      <c r="AO109" s="208"/>
      <c r="AP109" s="208"/>
      <c r="AQ109" s="33"/>
      <c r="AS109" s="110">
        <v>0</v>
      </c>
      <c r="AT109" s="111" t="s">
        <v>137</v>
      </c>
      <c r="AU109" s="111" t="s">
        <v>45</v>
      </c>
      <c r="AV109" s="112">
        <f>ROUND(IF(AU109="nulová",0,IF(OR(AU109="základní",AU109="zákl. přenesená"),AG109*L31,AG109*L32)),2)</f>
        <v>0</v>
      </c>
      <c r="BV109" s="14" t="s">
        <v>140</v>
      </c>
      <c r="BY109" s="106">
        <f>IF(AU109="základní",AV109,0)</f>
        <v>0</v>
      </c>
      <c r="BZ109" s="106">
        <f>IF(AU109="snížená",AV109,0)</f>
        <v>0</v>
      </c>
      <c r="CA109" s="106">
        <f>IF(AU109="zákl. přenesená",AV109,0)</f>
        <v>0</v>
      </c>
      <c r="CB109" s="106">
        <f>IF(AU109="sníž. přenesená",AV109,0)</f>
        <v>0</v>
      </c>
      <c r="CC109" s="106">
        <f>IF(AU109="nulová",AV109,0)</f>
        <v>0</v>
      </c>
      <c r="CD109" s="106">
        <f>IF(AU109="základní",AG109,0)</f>
        <v>0</v>
      </c>
      <c r="CE109" s="106">
        <f>IF(AU109="snížená",AG109,0)</f>
        <v>0</v>
      </c>
      <c r="CF109" s="106">
        <f>IF(AU109="zákl. přenesená",AG109,0)</f>
        <v>0</v>
      </c>
      <c r="CG109" s="106">
        <f>IF(AU109="sníž. přenesená",AG109,0)</f>
        <v>0</v>
      </c>
      <c r="CH109" s="106">
        <f>IF(AU109="nulová",AG109,0)</f>
        <v>0</v>
      </c>
      <c r="CI109" s="14">
        <f>IF(AU109="základní",1,IF(AU109="snížená",2,IF(AU109="zákl. přenesená",4,IF(AU109="sníž. přenesená",5,3))))</f>
        <v>1</v>
      </c>
      <c r="CJ109" s="14">
        <f>IF(AT109="stavební čast",1,IF(88109="investiční čast",2,3))</f>
        <v>1</v>
      </c>
      <c r="CK109" s="14" t="str">
        <f>IF(D109="Vyplň vlastní","","x")</f>
        <v/>
      </c>
    </row>
    <row r="110" spans="1:89" s="1" customFormat="1" ht="10.9" customHeight="1" x14ac:dyDescent="0.3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3"/>
    </row>
    <row r="111" spans="1:89" s="1" customFormat="1" ht="30" customHeight="1" x14ac:dyDescent="0.3">
      <c r="B111" s="31"/>
      <c r="C111" s="113" t="s">
        <v>141</v>
      </c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4"/>
      <c r="X111" s="114"/>
      <c r="Y111" s="114"/>
      <c r="Z111" s="114"/>
      <c r="AA111" s="114"/>
      <c r="AB111" s="114"/>
      <c r="AC111" s="114"/>
      <c r="AD111" s="114"/>
      <c r="AE111" s="114"/>
      <c r="AF111" s="114"/>
      <c r="AG111" s="229">
        <f>ROUND(AG87+AG105,2)</f>
        <v>0</v>
      </c>
      <c r="AH111" s="229"/>
      <c r="AI111" s="229"/>
      <c r="AJ111" s="229"/>
      <c r="AK111" s="229"/>
      <c r="AL111" s="229"/>
      <c r="AM111" s="229"/>
      <c r="AN111" s="229">
        <f>AN87+AN105</f>
        <v>0</v>
      </c>
      <c r="AO111" s="229"/>
      <c r="AP111" s="229"/>
      <c r="AQ111" s="33"/>
    </row>
    <row r="112" spans="1:89" s="1" customFormat="1" ht="6.95" customHeight="1" x14ac:dyDescent="0.3"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7"/>
    </row>
  </sheetData>
  <sheetProtection password="CC35" sheet="1" objects="1" scenarios="1" formatColumns="0" formatRows="0" sort="0" autoFilter="0"/>
  <mergeCells count="118">
    <mergeCell ref="AG111:AM111"/>
    <mergeCell ref="AN111:AP111"/>
    <mergeCell ref="AR2:BE2"/>
    <mergeCell ref="D107:AB107"/>
    <mergeCell ref="AG107:AM107"/>
    <mergeCell ref="AN107:AP107"/>
    <mergeCell ref="D108:AB108"/>
    <mergeCell ref="AG108:AM108"/>
    <mergeCell ref="AN108:AP108"/>
    <mergeCell ref="D109:AB109"/>
    <mergeCell ref="AG109:AM109"/>
    <mergeCell ref="AN109:AP109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106:AM106"/>
    <mergeCell ref="AN106:AP106"/>
    <mergeCell ref="AG105:AM105"/>
    <mergeCell ref="AN105:AP105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N98:AP98"/>
    <mergeCell ref="AG98:AM98"/>
    <mergeCell ref="D98:H98"/>
    <mergeCell ref="J98:AF98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</mergeCells>
  <dataValidations count="2">
    <dataValidation type="list" allowBlank="1" showInputMessage="1" showErrorMessage="1" error="Povoleny jsou hodnoty základní, snížená, zákl. přenesená, sníž. přenesená, nulová." sqref="AU106:AU110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106:AT110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SO 01.1 - Zpevněné plochy...'!C2" tooltip="SO 01.1 - Zpevněné plochy..." display="/"/>
    <hyperlink ref="A89" location="'SO 01.2 - Zpevněné plochy...'!C2" tooltip="SO 01.2 - Zpevněné plochy..." display="/"/>
    <hyperlink ref="A90" location="'SO 02.1 - Vodní prvek - s...'!C2" tooltip="SO 02.1 - Vodní prvek - s..." display="/"/>
    <hyperlink ref="A91" location="'SO 02.2 - Vodní prvek - s...'!C2" tooltip="SO 02.2 - Vodní prvek - s..." display="/"/>
    <hyperlink ref="A92" location="'SO 02.3 - Vodní prvek - s...'!C2" tooltip="SO 02.3 - Vodní prvek - s..." display="/"/>
    <hyperlink ref="A93" location="'SO 02.4 - Vodní prvek - s...'!C2" tooltip="SO 02.4 - Vodní prvek - s..." display="/"/>
    <hyperlink ref="A94" location="'SO 03.1 - Vodní prvek - m...'!C2" tooltip="SO 03.1 - Vodní prvek - m..." display="/"/>
    <hyperlink ref="A95" location="'SO 03.2 - Vodní prvek - m...'!C2" tooltip="SO 03.2 - Vodní prvek - m..." display="/"/>
    <hyperlink ref="A96" location="'SO 03.3 - Vodní prvek - m...'!C2" tooltip="SO 03.3 - Vodní prvek - m..." display="/"/>
    <hyperlink ref="A97" location="'SO 03.4 - Vodní prvek - m...'!C2" tooltip="SO 03.4 - Vodní prvek - m..." display="/"/>
    <hyperlink ref="A98" location="'SO 04 - Veřejné osvětlení'!C2" tooltip="SO 04 - Veřejné osvětlení" display="/"/>
    <hyperlink ref="A99" location="'SO 05 - Drobná architektu...'!C2" tooltip="SO 05 - Drobná architektu..." display="/"/>
    <hyperlink ref="A100" location="'SO 06 - Vegetační úpravy'!C2" tooltip="SO 06 - Vegetační úpravy" display="/"/>
    <hyperlink ref="A101" location="'SO 07 - Odstavná plocha'!C2" tooltip="SO 07 - Odstavná plocha" display="/"/>
    <hyperlink ref="A102" location="'SO 08 - Oprava vodovodu'!C2" tooltip="SO 08 - Oprava vodovodu" display="/"/>
    <hyperlink ref="A103" location="'VN a ON - Vedlejší a osta...'!C2" tooltip="VN a ON - Vedlejší a osta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111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565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 xml:space="preserve">SO 03.3 - Vodní prvek - mlžení - přípojka vody a kanalizace 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 xml:space="preserve">SO 03.3 - Vodní prvek - mlžení - přípojka vody a kanalizace 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31.5" customHeight="1" x14ac:dyDescent="0.3">
      <c r="B121" s="31"/>
      <c r="C121" s="178" t="s">
        <v>23</v>
      </c>
      <c r="D121" s="178" t="s">
        <v>261</v>
      </c>
      <c r="E121" s="179" t="s">
        <v>566</v>
      </c>
      <c r="F121" s="256" t="s">
        <v>518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567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114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568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 xml:space="preserve">SO 03.4 - Vodní prvek - mlžení - přípojka elektro 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 xml:space="preserve">SO 03.4 - Vodní prvek - mlžení - přípojka elektro 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22.5" customHeight="1" x14ac:dyDescent="0.3">
      <c r="B121" s="31"/>
      <c r="C121" s="178" t="s">
        <v>23</v>
      </c>
      <c r="D121" s="178" t="s">
        <v>261</v>
      </c>
      <c r="E121" s="179" t="s">
        <v>569</v>
      </c>
      <c r="F121" s="256" t="s">
        <v>522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570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117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571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04 - Veřejné osvětlení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>SO 04 - Veřejné osvětlení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22.5" customHeight="1" x14ac:dyDescent="0.3">
      <c r="B121" s="31"/>
      <c r="C121" s="178" t="s">
        <v>23</v>
      </c>
      <c r="D121" s="178" t="s">
        <v>261</v>
      </c>
      <c r="E121" s="179" t="s">
        <v>572</v>
      </c>
      <c r="F121" s="256" t="s">
        <v>573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574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120</v>
      </c>
      <c r="AZ2" s="115" t="s">
        <v>575</v>
      </c>
      <c r="BA2" s="115" t="s">
        <v>21</v>
      </c>
      <c r="BB2" s="115" t="s">
        <v>21</v>
      </c>
      <c r="BC2" s="115" t="s">
        <v>576</v>
      </c>
      <c r="BD2" s="115" t="s">
        <v>145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  <c r="AZ3" s="115" t="s">
        <v>146</v>
      </c>
      <c r="BA3" s="115" t="s">
        <v>21</v>
      </c>
      <c r="BB3" s="115" t="s">
        <v>21</v>
      </c>
      <c r="BC3" s="115" t="s">
        <v>576</v>
      </c>
      <c r="BD3" s="115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577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N96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ROUND((((SUM(BE96:BE103)+SUM(BE121:BE146))+SUM(BE148:BE152))),2)</f>
        <v>0</v>
      </c>
      <c r="I32" s="208"/>
      <c r="J32" s="208"/>
      <c r="K32" s="32"/>
      <c r="L32" s="32"/>
      <c r="M32" s="235">
        <f>ROUND(((ROUND((SUM(BE96:BE103)+SUM(BE121:BE146)), 2)*F32)+SUM(BE148:BE152)*F32),2)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ROUND((((SUM(BF96:BF103)+SUM(BF121:BF146))+SUM(BF148:BF152))),2)</f>
        <v>0</v>
      </c>
      <c r="I33" s="208"/>
      <c r="J33" s="208"/>
      <c r="K33" s="32"/>
      <c r="L33" s="32"/>
      <c r="M33" s="235">
        <f>ROUND(((ROUND((SUM(BF96:BF103)+SUM(BF121:BF146)), 2)*F33)+SUM(BF148:BF152)*F33),2)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ROUND((((SUM(BG96:BG103)+SUM(BG121:BG146))+SUM(BG148:BG152))),2)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ROUND((((SUM(BH96:BH103)+SUM(BH121:BH146))+SUM(BH148:BH152))),2)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ROUND((((SUM(BI96:BI103)+SUM(BI121:BI146))+SUM(BI148:BI152))),2)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05 - Drobná architektura a mobiliář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N121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N122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N123</f>
        <v>0</v>
      </c>
      <c r="O90" s="242"/>
      <c r="P90" s="242"/>
      <c r="Q90" s="242"/>
      <c r="R90" s="134"/>
      <c r="T90" s="135"/>
      <c r="U90" s="135"/>
    </row>
    <row r="91" spans="2:47" s="7" customFormat="1" ht="19.899999999999999" customHeight="1" x14ac:dyDescent="0.3">
      <c r="B91" s="132"/>
      <c r="C91" s="133"/>
      <c r="D91" s="102" t="s">
        <v>405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5">
        <f>N132</f>
        <v>0</v>
      </c>
      <c r="O91" s="242"/>
      <c r="P91" s="242"/>
      <c r="Q91" s="242"/>
      <c r="R91" s="134"/>
      <c r="T91" s="135"/>
      <c r="U91" s="135"/>
    </row>
    <row r="92" spans="2:47" s="7" customFormat="1" ht="19.899999999999999" customHeight="1" x14ac:dyDescent="0.3">
      <c r="B92" s="132"/>
      <c r="C92" s="133"/>
      <c r="D92" s="102" t="s">
        <v>159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N137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161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N145</f>
        <v>0</v>
      </c>
      <c r="O93" s="242"/>
      <c r="P93" s="242"/>
      <c r="Q93" s="242"/>
      <c r="R93" s="134"/>
      <c r="T93" s="135"/>
      <c r="U93" s="135"/>
    </row>
    <row r="94" spans="2:47" s="6" customFormat="1" ht="21.75" customHeight="1" x14ac:dyDescent="0.35">
      <c r="B94" s="127"/>
      <c r="C94" s="128"/>
      <c r="D94" s="129" t="s">
        <v>164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43">
        <f>N147</f>
        <v>0</v>
      </c>
      <c r="O94" s="241"/>
      <c r="P94" s="241"/>
      <c r="Q94" s="241"/>
      <c r="R94" s="130"/>
      <c r="T94" s="131"/>
      <c r="U94" s="131"/>
    </row>
    <row r="95" spans="2:47" s="1" customFormat="1" ht="21.75" customHeight="1" x14ac:dyDescent="0.3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  <c r="T95" s="125"/>
      <c r="U95" s="125"/>
    </row>
    <row r="96" spans="2:47" s="1" customFormat="1" ht="29.25" customHeight="1" x14ac:dyDescent="0.3">
      <c r="B96" s="31"/>
      <c r="C96" s="126" t="s">
        <v>165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244">
        <f>ROUND(N97+N98+N99+N100+N101+N102,2)</f>
        <v>0</v>
      </c>
      <c r="O96" s="208"/>
      <c r="P96" s="208"/>
      <c r="Q96" s="208"/>
      <c r="R96" s="33"/>
      <c r="T96" s="136"/>
      <c r="U96" s="137" t="s">
        <v>44</v>
      </c>
    </row>
    <row r="97" spans="2:65" s="1" customFormat="1" ht="18" customHeight="1" x14ac:dyDescent="0.3">
      <c r="B97" s="31"/>
      <c r="C97" s="32"/>
      <c r="D97" s="226" t="s">
        <v>166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ref="BE97:BE102" si="0">IF(U97="základní",N97,0)</f>
        <v>0</v>
      </c>
      <c r="BF97" s="142">
        <f t="shared" ref="BF97:BF102" si="1">IF(U97="snížená",N97,0)</f>
        <v>0</v>
      </c>
      <c r="BG97" s="142">
        <f t="shared" ref="BG97:BG102" si="2">IF(U97="zákl. přenesená",N97,0)</f>
        <v>0</v>
      </c>
      <c r="BH97" s="142">
        <f t="shared" ref="BH97:BH102" si="3">IF(U97="sníž. přenesená",N97,0)</f>
        <v>0</v>
      </c>
      <c r="BI97" s="142">
        <f t="shared" ref="BI97:BI102" si="4">IF(U97="nulová",N97,0)</f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168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226" t="s">
        <v>169</v>
      </c>
      <c r="E99" s="208"/>
      <c r="F99" s="208"/>
      <c r="G99" s="208"/>
      <c r="H99" s="208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74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167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8" customHeight="1" x14ac:dyDescent="0.3">
      <c r="B100" s="31"/>
      <c r="C100" s="32"/>
      <c r="D100" s="226" t="s">
        <v>170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171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102" t="s">
        <v>172</v>
      </c>
      <c r="E102" s="32"/>
      <c r="F102" s="32"/>
      <c r="G102" s="32"/>
      <c r="H102" s="32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143"/>
      <c r="U102" s="144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173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3.5" x14ac:dyDescent="0.3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  <c r="T103" s="125"/>
      <c r="U103" s="125"/>
    </row>
    <row r="104" spans="2:65" s="1" customFormat="1" ht="29.25" customHeight="1" x14ac:dyDescent="0.3">
      <c r="B104" s="31"/>
      <c r="C104" s="113" t="s">
        <v>141</v>
      </c>
      <c r="D104" s="114"/>
      <c r="E104" s="114"/>
      <c r="F104" s="114"/>
      <c r="G104" s="114"/>
      <c r="H104" s="114"/>
      <c r="I104" s="114"/>
      <c r="J104" s="114"/>
      <c r="K104" s="114"/>
      <c r="L104" s="229">
        <f>ROUND(SUM(N88+N96),2)</f>
        <v>0</v>
      </c>
      <c r="M104" s="239"/>
      <c r="N104" s="239"/>
      <c r="O104" s="239"/>
      <c r="P104" s="239"/>
      <c r="Q104" s="239"/>
      <c r="R104" s="33"/>
      <c r="T104" s="125"/>
      <c r="U104" s="125"/>
    </row>
    <row r="105" spans="2:65" s="1" customFormat="1" ht="6.95" customHeight="1" x14ac:dyDescent="0.3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  <c r="T105" s="125"/>
      <c r="U105" s="125"/>
    </row>
    <row r="109" spans="2:65" s="1" customFormat="1" ht="6.95" customHeight="1" x14ac:dyDescent="0.3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65" s="1" customFormat="1" ht="36.950000000000003" customHeight="1" x14ac:dyDescent="0.3">
      <c r="B110" s="31"/>
      <c r="C110" s="189" t="s">
        <v>174</v>
      </c>
      <c r="D110" s="208"/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30" customHeight="1" x14ac:dyDescent="0.3">
      <c r="B112" s="31"/>
      <c r="C112" s="26" t="s">
        <v>17</v>
      </c>
      <c r="D112" s="32"/>
      <c r="E112" s="32"/>
      <c r="F112" s="231" t="str">
        <f>F6</f>
        <v>Revitalizace náměstí Míru v Kroměříži</v>
      </c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32"/>
      <c r="R112" s="33"/>
    </row>
    <row r="113" spans="2:65" s="1" customFormat="1" ht="36.950000000000003" customHeight="1" x14ac:dyDescent="0.3">
      <c r="B113" s="31"/>
      <c r="C113" s="65" t="s">
        <v>148</v>
      </c>
      <c r="D113" s="32"/>
      <c r="E113" s="32"/>
      <c r="F113" s="209" t="str">
        <f>F7</f>
        <v>SO 05 - Drobná architektura a mobiliář</v>
      </c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32"/>
      <c r="R113" s="33"/>
    </row>
    <row r="114" spans="2:65" s="1" customFormat="1" ht="6.95" customHeight="1" x14ac:dyDescent="0.3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8" customHeight="1" x14ac:dyDescent="0.3">
      <c r="B115" s="31"/>
      <c r="C115" s="26" t="s">
        <v>24</v>
      </c>
      <c r="D115" s="32"/>
      <c r="E115" s="32"/>
      <c r="F115" s="24" t="str">
        <f>F9</f>
        <v xml:space="preserve"> </v>
      </c>
      <c r="G115" s="32"/>
      <c r="H115" s="32"/>
      <c r="I115" s="32"/>
      <c r="J115" s="32"/>
      <c r="K115" s="26" t="s">
        <v>26</v>
      </c>
      <c r="L115" s="32"/>
      <c r="M115" s="237" t="str">
        <f>IF(O9="","",O9)</f>
        <v>21. 3. 2018</v>
      </c>
      <c r="N115" s="208"/>
      <c r="O115" s="208"/>
      <c r="P115" s="208"/>
      <c r="Q115" s="32"/>
      <c r="R115" s="33"/>
    </row>
    <row r="116" spans="2:65" s="1" customFormat="1" ht="6.9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 x14ac:dyDescent="0.3">
      <c r="B117" s="31"/>
      <c r="C117" s="26" t="s">
        <v>30</v>
      </c>
      <c r="D117" s="32"/>
      <c r="E117" s="32"/>
      <c r="F117" s="24" t="str">
        <f>E12</f>
        <v>Město Kroměříž</v>
      </c>
      <c r="G117" s="32"/>
      <c r="H117" s="32"/>
      <c r="I117" s="32"/>
      <c r="J117" s="32"/>
      <c r="K117" s="26" t="s">
        <v>36</v>
      </c>
      <c r="L117" s="32"/>
      <c r="M117" s="194" t="str">
        <f>E18</f>
        <v>Ing.Alena Vránová</v>
      </c>
      <c r="N117" s="208"/>
      <c r="O117" s="208"/>
      <c r="P117" s="208"/>
      <c r="Q117" s="208"/>
      <c r="R117" s="33"/>
    </row>
    <row r="118" spans="2:65" s="1" customFormat="1" ht="14.45" customHeight="1" x14ac:dyDescent="0.3">
      <c r="B118" s="31"/>
      <c r="C118" s="26" t="s">
        <v>34</v>
      </c>
      <c r="D118" s="32"/>
      <c r="E118" s="32"/>
      <c r="F118" s="24" t="str">
        <f>IF(E15="","",E15)</f>
        <v>Vyplň údaj</v>
      </c>
      <c r="G118" s="32"/>
      <c r="H118" s="32"/>
      <c r="I118" s="32"/>
      <c r="J118" s="32"/>
      <c r="K118" s="26" t="s">
        <v>39</v>
      </c>
      <c r="L118" s="32"/>
      <c r="M118" s="194" t="str">
        <f>E21</f>
        <v>Ing.Alena Vránová</v>
      </c>
      <c r="N118" s="208"/>
      <c r="O118" s="208"/>
      <c r="P118" s="208"/>
      <c r="Q118" s="208"/>
      <c r="R118" s="33"/>
    </row>
    <row r="119" spans="2:65" s="1" customFormat="1" ht="10.35" customHeight="1" x14ac:dyDescent="0.3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8" customFormat="1" ht="29.25" customHeight="1" x14ac:dyDescent="0.3">
      <c r="B120" s="145"/>
      <c r="C120" s="146" t="s">
        <v>175</v>
      </c>
      <c r="D120" s="147" t="s">
        <v>176</v>
      </c>
      <c r="E120" s="147" t="s">
        <v>62</v>
      </c>
      <c r="F120" s="245" t="s">
        <v>177</v>
      </c>
      <c r="G120" s="246"/>
      <c r="H120" s="246"/>
      <c r="I120" s="246"/>
      <c r="J120" s="147" t="s">
        <v>178</v>
      </c>
      <c r="K120" s="147" t="s">
        <v>179</v>
      </c>
      <c r="L120" s="247" t="s">
        <v>180</v>
      </c>
      <c r="M120" s="246"/>
      <c r="N120" s="245" t="s">
        <v>153</v>
      </c>
      <c r="O120" s="246"/>
      <c r="P120" s="246"/>
      <c r="Q120" s="248"/>
      <c r="R120" s="148"/>
      <c r="T120" s="77" t="s">
        <v>181</v>
      </c>
      <c r="U120" s="78" t="s">
        <v>44</v>
      </c>
      <c r="V120" s="78" t="s">
        <v>182</v>
      </c>
      <c r="W120" s="78" t="s">
        <v>183</v>
      </c>
      <c r="X120" s="78" t="s">
        <v>184</v>
      </c>
      <c r="Y120" s="78" t="s">
        <v>185</v>
      </c>
      <c r="Z120" s="78" t="s">
        <v>186</v>
      </c>
      <c r="AA120" s="79" t="s">
        <v>187</v>
      </c>
    </row>
    <row r="121" spans="2:65" s="1" customFormat="1" ht="29.25" customHeight="1" x14ac:dyDescent="0.35">
      <c r="B121" s="31"/>
      <c r="C121" s="81" t="s">
        <v>150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262">
        <f>BK121</f>
        <v>0</v>
      </c>
      <c r="O121" s="263"/>
      <c r="P121" s="263"/>
      <c r="Q121" s="263"/>
      <c r="R121" s="33"/>
      <c r="T121" s="80"/>
      <c r="U121" s="47"/>
      <c r="V121" s="47"/>
      <c r="W121" s="149">
        <f>W122+W147</f>
        <v>0</v>
      </c>
      <c r="X121" s="47"/>
      <c r="Y121" s="149">
        <f>Y122+Y147</f>
        <v>7.5674591999999992</v>
      </c>
      <c r="Z121" s="47"/>
      <c r="AA121" s="150">
        <f>AA122+AA147</f>
        <v>0</v>
      </c>
      <c r="AT121" s="14" t="s">
        <v>79</v>
      </c>
      <c r="AU121" s="14" t="s">
        <v>155</v>
      </c>
      <c r="BK121" s="151">
        <f>BK122+BK147</f>
        <v>0</v>
      </c>
    </row>
    <row r="122" spans="2:65" s="9" customFormat="1" ht="37.35" customHeight="1" x14ac:dyDescent="0.35">
      <c r="B122" s="152"/>
      <c r="C122" s="153"/>
      <c r="D122" s="154" t="s">
        <v>156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243">
        <f>BK122</f>
        <v>0</v>
      </c>
      <c r="O122" s="240"/>
      <c r="P122" s="240"/>
      <c r="Q122" s="240"/>
      <c r="R122" s="155"/>
      <c r="T122" s="156"/>
      <c r="U122" s="153"/>
      <c r="V122" s="153"/>
      <c r="W122" s="157">
        <f>W123+W132+W137+W145</f>
        <v>0</v>
      </c>
      <c r="X122" s="153"/>
      <c r="Y122" s="157">
        <f>Y123+Y132+Y137+Y145</f>
        <v>7.5674591999999992</v>
      </c>
      <c r="Z122" s="153"/>
      <c r="AA122" s="158">
        <f>AA123+AA132+AA137+AA145</f>
        <v>0</v>
      </c>
      <c r="AR122" s="159" t="s">
        <v>23</v>
      </c>
      <c r="AT122" s="160" t="s">
        <v>79</v>
      </c>
      <c r="AU122" s="160" t="s">
        <v>80</v>
      </c>
      <c r="AY122" s="159" t="s">
        <v>188</v>
      </c>
      <c r="BK122" s="161">
        <f>BK123+BK132+BK137+BK145</f>
        <v>0</v>
      </c>
    </row>
    <row r="123" spans="2:65" s="9" customFormat="1" ht="19.899999999999999" customHeight="1" x14ac:dyDescent="0.3">
      <c r="B123" s="152"/>
      <c r="C123" s="153"/>
      <c r="D123" s="162" t="s">
        <v>157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64">
        <f>BK123</f>
        <v>0</v>
      </c>
      <c r="O123" s="265"/>
      <c r="P123" s="265"/>
      <c r="Q123" s="265"/>
      <c r="R123" s="155"/>
      <c r="T123" s="156"/>
      <c r="U123" s="153"/>
      <c r="V123" s="153"/>
      <c r="W123" s="157">
        <f>SUM(W124:W131)</f>
        <v>0</v>
      </c>
      <c r="X123" s="153"/>
      <c r="Y123" s="157">
        <f>SUM(Y124:Y131)</f>
        <v>0</v>
      </c>
      <c r="Z123" s="153"/>
      <c r="AA123" s="158">
        <f>SUM(AA124:AA131)</f>
        <v>0</v>
      </c>
      <c r="AR123" s="159" t="s">
        <v>23</v>
      </c>
      <c r="AT123" s="160" t="s">
        <v>79</v>
      </c>
      <c r="AU123" s="160" t="s">
        <v>23</v>
      </c>
      <c r="AY123" s="159" t="s">
        <v>188</v>
      </c>
      <c r="BK123" s="161">
        <f>SUM(BK124:BK131)</f>
        <v>0</v>
      </c>
    </row>
    <row r="124" spans="2:65" s="1" customFormat="1" ht="31.5" customHeight="1" x14ac:dyDescent="0.3">
      <c r="B124" s="31"/>
      <c r="C124" s="163" t="s">
        <v>23</v>
      </c>
      <c r="D124" s="163" t="s">
        <v>189</v>
      </c>
      <c r="E124" s="164" t="s">
        <v>413</v>
      </c>
      <c r="F124" s="249" t="s">
        <v>578</v>
      </c>
      <c r="G124" s="250"/>
      <c r="H124" s="250"/>
      <c r="I124" s="250"/>
      <c r="J124" s="165" t="s">
        <v>208</v>
      </c>
      <c r="K124" s="166">
        <v>3.42</v>
      </c>
      <c r="L124" s="251">
        <v>0</v>
      </c>
      <c r="M124" s="250"/>
      <c r="N124" s="252">
        <f>ROUND(L124*K124,2)</f>
        <v>0</v>
      </c>
      <c r="O124" s="250"/>
      <c r="P124" s="250"/>
      <c r="Q124" s="250"/>
      <c r="R124" s="33"/>
      <c r="T124" s="167" t="s">
        <v>21</v>
      </c>
      <c r="U124" s="40" t="s">
        <v>45</v>
      </c>
      <c r="V124" s="32"/>
      <c r="W124" s="168">
        <f>V124*K124</f>
        <v>0</v>
      </c>
      <c r="X124" s="168">
        <v>0</v>
      </c>
      <c r="Y124" s="168">
        <f>X124*K124</f>
        <v>0</v>
      </c>
      <c r="Z124" s="168">
        <v>0</v>
      </c>
      <c r="AA124" s="169">
        <f>Z124*K124</f>
        <v>0</v>
      </c>
      <c r="AR124" s="14" t="s">
        <v>193</v>
      </c>
      <c r="AT124" s="14" t="s">
        <v>189</v>
      </c>
      <c r="AU124" s="14" t="s">
        <v>145</v>
      </c>
      <c r="AY124" s="14" t="s">
        <v>188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ROUND(L124*K124,2)</f>
        <v>0</v>
      </c>
      <c r="BL124" s="14" t="s">
        <v>193</v>
      </c>
      <c r="BM124" s="14" t="s">
        <v>579</v>
      </c>
    </row>
    <row r="125" spans="2:65" s="10" customFormat="1" ht="22.5" customHeight="1" x14ac:dyDescent="0.3">
      <c r="B125" s="170"/>
      <c r="C125" s="171"/>
      <c r="D125" s="171"/>
      <c r="E125" s="172" t="s">
        <v>575</v>
      </c>
      <c r="F125" s="253" t="s">
        <v>580</v>
      </c>
      <c r="G125" s="254"/>
      <c r="H125" s="254"/>
      <c r="I125" s="254"/>
      <c r="J125" s="171"/>
      <c r="K125" s="173">
        <v>3.42</v>
      </c>
      <c r="L125" s="171"/>
      <c r="M125" s="171"/>
      <c r="N125" s="171"/>
      <c r="O125" s="171"/>
      <c r="P125" s="171"/>
      <c r="Q125" s="171"/>
      <c r="R125" s="174"/>
      <c r="T125" s="175"/>
      <c r="U125" s="171"/>
      <c r="V125" s="171"/>
      <c r="W125" s="171"/>
      <c r="X125" s="171"/>
      <c r="Y125" s="171"/>
      <c r="Z125" s="171"/>
      <c r="AA125" s="176"/>
      <c r="AT125" s="177" t="s">
        <v>196</v>
      </c>
      <c r="AU125" s="177" t="s">
        <v>145</v>
      </c>
      <c r="AV125" s="10" t="s">
        <v>145</v>
      </c>
      <c r="AW125" s="10" t="s">
        <v>38</v>
      </c>
      <c r="AX125" s="10" t="s">
        <v>80</v>
      </c>
      <c r="AY125" s="177" t="s">
        <v>188</v>
      </c>
    </row>
    <row r="126" spans="2:65" s="1" customFormat="1" ht="31.5" customHeight="1" x14ac:dyDescent="0.3">
      <c r="B126" s="31"/>
      <c r="C126" s="163" t="s">
        <v>145</v>
      </c>
      <c r="D126" s="163" t="s">
        <v>189</v>
      </c>
      <c r="E126" s="164" t="s">
        <v>418</v>
      </c>
      <c r="F126" s="249" t="s">
        <v>419</v>
      </c>
      <c r="G126" s="250"/>
      <c r="H126" s="250"/>
      <c r="I126" s="250"/>
      <c r="J126" s="165" t="s">
        <v>208</v>
      </c>
      <c r="K126" s="166">
        <v>3.42</v>
      </c>
      <c r="L126" s="251">
        <v>0</v>
      </c>
      <c r="M126" s="250"/>
      <c r="N126" s="252">
        <f>ROUND(L126*K126,2)</f>
        <v>0</v>
      </c>
      <c r="O126" s="250"/>
      <c r="P126" s="250"/>
      <c r="Q126" s="250"/>
      <c r="R126" s="33"/>
      <c r="T126" s="167" t="s">
        <v>21</v>
      </c>
      <c r="U126" s="40" t="s">
        <v>45</v>
      </c>
      <c r="V126" s="32"/>
      <c r="W126" s="168">
        <f>V126*K126</f>
        <v>0</v>
      </c>
      <c r="X126" s="168">
        <v>0</v>
      </c>
      <c r="Y126" s="168">
        <f>X126*K126</f>
        <v>0</v>
      </c>
      <c r="Z126" s="168">
        <v>0</v>
      </c>
      <c r="AA126" s="169">
        <f>Z126*K126</f>
        <v>0</v>
      </c>
      <c r="AR126" s="14" t="s">
        <v>193</v>
      </c>
      <c r="AT126" s="14" t="s">
        <v>189</v>
      </c>
      <c r="AU126" s="14" t="s">
        <v>145</v>
      </c>
      <c r="AY126" s="14" t="s">
        <v>188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ROUND(L126*K126,2)</f>
        <v>0</v>
      </c>
      <c r="BL126" s="14" t="s">
        <v>193</v>
      </c>
      <c r="BM126" s="14" t="s">
        <v>581</v>
      </c>
    </row>
    <row r="127" spans="2:65" s="10" customFormat="1" ht="22.5" customHeight="1" x14ac:dyDescent="0.3">
      <c r="B127" s="170"/>
      <c r="C127" s="171"/>
      <c r="D127" s="171"/>
      <c r="E127" s="172" t="s">
        <v>21</v>
      </c>
      <c r="F127" s="253" t="s">
        <v>575</v>
      </c>
      <c r="G127" s="254"/>
      <c r="H127" s="254"/>
      <c r="I127" s="254"/>
      <c r="J127" s="171"/>
      <c r="K127" s="173">
        <v>3.42</v>
      </c>
      <c r="L127" s="171"/>
      <c r="M127" s="171"/>
      <c r="N127" s="171"/>
      <c r="O127" s="171"/>
      <c r="P127" s="171"/>
      <c r="Q127" s="171"/>
      <c r="R127" s="174"/>
      <c r="T127" s="175"/>
      <c r="U127" s="171"/>
      <c r="V127" s="171"/>
      <c r="W127" s="171"/>
      <c r="X127" s="171"/>
      <c r="Y127" s="171"/>
      <c r="Z127" s="171"/>
      <c r="AA127" s="176"/>
      <c r="AT127" s="177" t="s">
        <v>196</v>
      </c>
      <c r="AU127" s="177" t="s">
        <v>145</v>
      </c>
      <c r="AV127" s="10" t="s">
        <v>145</v>
      </c>
      <c r="AW127" s="10" t="s">
        <v>38</v>
      </c>
      <c r="AX127" s="10" t="s">
        <v>80</v>
      </c>
      <c r="AY127" s="177" t="s">
        <v>188</v>
      </c>
    </row>
    <row r="128" spans="2:65" s="1" customFormat="1" ht="31.5" customHeight="1" x14ac:dyDescent="0.3">
      <c r="B128" s="31"/>
      <c r="C128" s="163" t="s">
        <v>200</v>
      </c>
      <c r="D128" s="163" t="s">
        <v>189</v>
      </c>
      <c r="E128" s="164" t="s">
        <v>224</v>
      </c>
      <c r="F128" s="249" t="s">
        <v>225</v>
      </c>
      <c r="G128" s="250"/>
      <c r="H128" s="250"/>
      <c r="I128" s="250"/>
      <c r="J128" s="165" t="s">
        <v>208</v>
      </c>
      <c r="K128" s="166">
        <v>3.42</v>
      </c>
      <c r="L128" s="251">
        <v>0</v>
      </c>
      <c r="M128" s="250"/>
      <c r="N128" s="252">
        <f>ROUND(L128*K128,2)</f>
        <v>0</v>
      </c>
      <c r="O128" s="250"/>
      <c r="P128" s="250"/>
      <c r="Q128" s="250"/>
      <c r="R128" s="33"/>
      <c r="T128" s="167" t="s">
        <v>21</v>
      </c>
      <c r="U128" s="40" t="s">
        <v>45</v>
      </c>
      <c r="V128" s="32"/>
      <c r="W128" s="168">
        <f>V128*K128</f>
        <v>0</v>
      </c>
      <c r="X128" s="168">
        <v>0</v>
      </c>
      <c r="Y128" s="168">
        <f>X128*K128</f>
        <v>0</v>
      </c>
      <c r="Z128" s="168">
        <v>0</v>
      </c>
      <c r="AA128" s="169">
        <f>Z128*K128</f>
        <v>0</v>
      </c>
      <c r="AR128" s="14" t="s">
        <v>193</v>
      </c>
      <c r="AT128" s="14" t="s">
        <v>189</v>
      </c>
      <c r="AU128" s="14" t="s">
        <v>145</v>
      </c>
      <c r="AY128" s="14" t="s">
        <v>188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4" t="s">
        <v>23</v>
      </c>
      <c r="BK128" s="106">
        <f>ROUND(L128*K128,2)</f>
        <v>0</v>
      </c>
      <c r="BL128" s="14" t="s">
        <v>193</v>
      </c>
      <c r="BM128" s="14" t="s">
        <v>582</v>
      </c>
    </row>
    <row r="129" spans="2:65" s="10" customFormat="1" ht="22.5" customHeight="1" x14ac:dyDescent="0.3">
      <c r="B129" s="170"/>
      <c r="C129" s="171"/>
      <c r="D129" s="171"/>
      <c r="E129" s="172" t="s">
        <v>146</v>
      </c>
      <c r="F129" s="253" t="s">
        <v>575</v>
      </c>
      <c r="G129" s="254"/>
      <c r="H129" s="254"/>
      <c r="I129" s="254"/>
      <c r="J129" s="171"/>
      <c r="K129" s="173">
        <v>3.42</v>
      </c>
      <c r="L129" s="171"/>
      <c r="M129" s="171"/>
      <c r="N129" s="171"/>
      <c r="O129" s="171"/>
      <c r="P129" s="171"/>
      <c r="Q129" s="171"/>
      <c r="R129" s="174"/>
      <c r="T129" s="175"/>
      <c r="U129" s="171"/>
      <c r="V129" s="171"/>
      <c r="W129" s="171"/>
      <c r="X129" s="171"/>
      <c r="Y129" s="171"/>
      <c r="Z129" s="171"/>
      <c r="AA129" s="176"/>
      <c r="AT129" s="177" t="s">
        <v>196</v>
      </c>
      <c r="AU129" s="177" t="s">
        <v>145</v>
      </c>
      <c r="AV129" s="10" t="s">
        <v>145</v>
      </c>
      <c r="AW129" s="10" t="s">
        <v>38</v>
      </c>
      <c r="AX129" s="10" t="s">
        <v>80</v>
      </c>
      <c r="AY129" s="177" t="s">
        <v>188</v>
      </c>
    </row>
    <row r="130" spans="2:65" s="1" customFormat="1" ht="31.5" customHeight="1" x14ac:dyDescent="0.3">
      <c r="B130" s="31"/>
      <c r="C130" s="163" t="s">
        <v>193</v>
      </c>
      <c r="D130" s="163" t="s">
        <v>189</v>
      </c>
      <c r="E130" s="164" t="s">
        <v>228</v>
      </c>
      <c r="F130" s="249" t="s">
        <v>229</v>
      </c>
      <c r="G130" s="250"/>
      <c r="H130" s="250"/>
      <c r="I130" s="250"/>
      <c r="J130" s="165" t="s">
        <v>230</v>
      </c>
      <c r="K130" s="166">
        <v>6.1559999999999997</v>
      </c>
      <c r="L130" s="251">
        <v>0</v>
      </c>
      <c r="M130" s="250"/>
      <c r="N130" s="252">
        <f>ROUND(L130*K130,2)</f>
        <v>0</v>
      </c>
      <c r="O130" s="250"/>
      <c r="P130" s="250"/>
      <c r="Q130" s="250"/>
      <c r="R130" s="33"/>
      <c r="T130" s="167" t="s">
        <v>21</v>
      </c>
      <c r="U130" s="40" t="s">
        <v>45</v>
      </c>
      <c r="V130" s="32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14" t="s">
        <v>193</v>
      </c>
      <c r="AT130" s="14" t="s">
        <v>189</v>
      </c>
      <c r="AU130" s="14" t="s">
        <v>145</v>
      </c>
      <c r="AY130" s="14" t="s">
        <v>188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4" t="s">
        <v>23</v>
      </c>
      <c r="BK130" s="106">
        <f>ROUND(L130*K130,2)</f>
        <v>0</v>
      </c>
      <c r="BL130" s="14" t="s">
        <v>193</v>
      </c>
      <c r="BM130" s="14" t="s">
        <v>583</v>
      </c>
    </row>
    <row r="131" spans="2:65" s="10" customFormat="1" ht="22.5" customHeight="1" x14ac:dyDescent="0.3">
      <c r="B131" s="170"/>
      <c r="C131" s="171"/>
      <c r="D131" s="171"/>
      <c r="E131" s="172" t="s">
        <v>21</v>
      </c>
      <c r="F131" s="253" t="s">
        <v>232</v>
      </c>
      <c r="G131" s="254"/>
      <c r="H131" s="254"/>
      <c r="I131" s="254"/>
      <c r="J131" s="171"/>
      <c r="K131" s="173">
        <v>6.1559999999999997</v>
      </c>
      <c r="L131" s="171"/>
      <c r="M131" s="171"/>
      <c r="N131" s="171"/>
      <c r="O131" s="171"/>
      <c r="P131" s="171"/>
      <c r="Q131" s="171"/>
      <c r="R131" s="174"/>
      <c r="T131" s="175"/>
      <c r="U131" s="171"/>
      <c r="V131" s="171"/>
      <c r="W131" s="171"/>
      <c r="X131" s="171"/>
      <c r="Y131" s="171"/>
      <c r="Z131" s="171"/>
      <c r="AA131" s="176"/>
      <c r="AT131" s="177" t="s">
        <v>196</v>
      </c>
      <c r="AU131" s="177" t="s">
        <v>145</v>
      </c>
      <c r="AV131" s="10" t="s">
        <v>145</v>
      </c>
      <c r="AW131" s="10" t="s">
        <v>38</v>
      </c>
      <c r="AX131" s="10" t="s">
        <v>80</v>
      </c>
      <c r="AY131" s="177" t="s">
        <v>188</v>
      </c>
    </row>
    <row r="132" spans="2:65" s="9" customFormat="1" ht="29.85" customHeight="1" x14ac:dyDescent="0.3">
      <c r="B132" s="152"/>
      <c r="C132" s="153"/>
      <c r="D132" s="162" t="s">
        <v>405</v>
      </c>
      <c r="E132" s="162"/>
      <c r="F132" s="162"/>
      <c r="G132" s="162"/>
      <c r="H132" s="162"/>
      <c r="I132" s="162"/>
      <c r="J132" s="162"/>
      <c r="K132" s="162"/>
      <c r="L132" s="162"/>
      <c r="M132" s="162"/>
      <c r="N132" s="264">
        <f>BK132</f>
        <v>0</v>
      </c>
      <c r="O132" s="265"/>
      <c r="P132" s="265"/>
      <c r="Q132" s="265"/>
      <c r="R132" s="155"/>
      <c r="T132" s="156"/>
      <c r="U132" s="153"/>
      <c r="V132" s="153"/>
      <c r="W132" s="157">
        <f>SUM(W133:W136)</f>
        <v>0</v>
      </c>
      <c r="X132" s="153"/>
      <c r="Y132" s="157">
        <f>SUM(Y133:Y136)</f>
        <v>7.5674591999999992</v>
      </c>
      <c r="Z132" s="153"/>
      <c r="AA132" s="158">
        <f>SUM(AA133:AA136)</f>
        <v>0</v>
      </c>
      <c r="AR132" s="159" t="s">
        <v>23</v>
      </c>
      <c r="AT132" s="160" t="s">
        <v>79</v>
      </c>
      <c r="AU132" s="160" t="s">
        <v>23</v>
      </c>
      <c r="AY132" s="159" t="s">
        <v>188</v>
      </c>
      <c r="BK132" s="161">
        <f>SUM(BK133:BK136)</f>
        <v>0</v>
      </c>
    </row>
    <row r="133" spans="2:65" s="1" customFormat="1" ht="31.5" customHeight="1" x14ac:dyDescent="0.3">
      <c r="B133" s="31"/>
      <c r="C133" s="163" t="s">
        <v>211</v>
      </c>
      <c r="D133" s="163" t="s">
        <v>189</v>
      </c>
      <c r="E133" s="164" t="s">
        <v>446</v>
      </c>
      <c r="F133" s="249" t="s">
        <v>447</v>
      </c>
      <c r="G133" s="250"/>
      <c r="H133" s="250"/>
      <c r="I133" s="250"/>
      <c r="J133" s="165" t="s">
        <v>208</v>
      </c>
      <c r="K133" s="166">
        <v>0.54</v>
      </c>
      <c r="L133" s="251">
        <v>0</v>
      </c>
      <c r="M133" s="250"/>
      <c r="N133" s="252">
        <f>ROUND(L133*K133,2)</f>
        <v>0</v>
      </c>
      <c r="O133" s="250"/>
      <c r="P133" s="250"/>
      <c r="Q133" s="250"/>
      <c r="R133" s="33"/>
      <c r="T133" s="167" t="s">
        <v>21</v>
      </c>
      <c r="U133" s="40" t="s">
        <v>45</v>
      </c>
      <c r="V133" s="32"/>
      <c r="W133" s="168">
        <f>V133*K133</f>
        <v>0</v>
      </c>
      <c r="X133" s="168">
        <v>1.98</v>
      </c>
      <c r="Y133" s="168">
        <f>X133*K133</f>
        <v>1.0692000000000002</v>
      </c>
      <c r="Z133" s="168">
        <v>0</v>
      </c>
      <c r="AA133" s="169">
        <f>Z133*K133</f>
        <v>0</v>
      </c>
      <c r="AR133" s="14" t="s">
        <v>193</v>
      </c>
      <c r="AT133" s="14" t="s">
        <v>189</v>
      </c>
      <c r="AU133" s="14" t="s">
        <v>145</v>
      </c>
      <c r="AY133" s="14" t="s">
        <v>188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4" t="s">
        <v>23</v>
      </c>
      <c r="BK133" s="106">
        <f>ROUND(L133*K133,2)</f>
        <v>0</v>
      </c>
      <c r="BL133" s="14" t="s">
        <v>193</v>
      </c>
      <c r="BM133" s="14" t="s">
        <v>584</v>
      </c>
    </row>
    <row r="134" spans="2:65" s="10" customFormat="1" ht="22.5" customHeight="1" x14ac:dyDescent="0.3">
      <c r="B134" s="170"/>
      <c r="C134" s="171"/>
      <c r="D134" s="171"/>
      <c r="E134" s="172" t="s">
        <v>21</v>
      </c>
      <c r="F134" s="253" t="s">
        <v>585</v>
      </c>
      <c r="G134" s="254"/>
      <c r="H134" s="254"/>
      <c r="I134" s="254"/>
      <c r="J134" s="171"/>
      <c r="K134" s="173">
        <v>0.54</v>
      </c>
      <c r="L134" s="171"/>
      <c r="M134" s="171"/>
      <c r="N134" s="171"/>
      <c r="O134" s="171"/>
      <c r="P134" s="171"/>
      <c r="Q134" s="171"/>
      <c r="R134" s="174"/>
      <c r="T134" s="175"/>
      <c r="U134" s="171"/>
      <c r="V134" s="171"/>
      <c r="W134" s="171"/>
      <c r="X134" s="171"/>
      <c r="Y134" s="171"/>
      <c r="Z134" s="171"/>
      <c r="AA134" s="176"/>
      <c r="AT134" s="177" t="s">
        <v>196</v>
      </c>
      <c r="AU134" s="177" t="s">
        <v>145</v>
      </c>
      <c r="AV134" s="10" t="s">
        <v>145</v>
      </c>
      <c r="AW134" s="10" t="s">
        <v>38</v>
      </c>
      <c r="AX134" s="10" t="s">
        <v>80</v>
      </c>
      <c r="AY134" s="177" t="s">
        <v>188</v>
      </c>
    </row>
    <row r="135" spans="2:65" s="1" customFormat="1" ht="22.5" customHeight="1" x14ac:dyDescent="0.3">
      <c r="B135" s="31"/>
      <c r="C135" s="163" t="s">
        <v>219</v>
      </c>
      <c r="D135" s="163" t="s">
        <v>189</v>
      </c>
      <c r="E135" s="164" t="s">
        <v>586</v>
      </c>
      <c r="F135" s="249" t="s">
        <v>587</v>
      </c>
      <c r="G135" s="250"/>
      <c r="H135" s="250"/>
      <c r="I135" s="250"/>
      <c r="J135" s="165" t="s">
        <v>208</v>
      </c>
      <c r="K135" s="166">
        <v>2.88</v>
      </c>
      <c r="L135" s="251">
        <v>0</v>
      </c>
      <c r="M135" s="250"/>
      <c r="N135" s="252">
        <f>ROUND(L135*K135,2)</f>
        <v>0</v>
      </c>
      <c r="O135" s="250"/>
      <c r="P135" s="250"/>
      <c r="Q135" s="250"/>
      <c r="R135" s="33"/>
      <c r="T135" s="167" t="s">
        <v>21</v>
      </c>
      <c r="U135" s="40" t="s">
        <v>45</v>
      </c>
      <c r="V135" s="32"/>
      <c r="W135" s="168">
        <f>V135*K135</f>
        <v>0</v>
      </c>
      <c r="X135" s="168">
        <v>2.2563399999999998</v>
      </c>
      <c r="Y135" s="168">
        <f>X135*K135</f>
        <v>6.4982591999999988</v>
      </c>
      <c r="Z135" s="168">
        <v>0</v>
      </c>
      <c r="AA135" s="169">
        <f>Z135*K135</f>
        <v>0</v>
      </c>
      <c r="AR135" s="14" t="s">
        <v>193</v>
      </c>
      <c r="AT135" s="14" t="s">
        <v>189</v>
      </c>
      <c r="AU135" s="14" t="s">
        <v>145</v>
      </c>
      <c r="AY135" s="14" t="s">
        <v>188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4" t="s">
        <v>23</v>
      </c>
      <c r="BK135" s="106">
        <f>ROUND(L135*K135,2)</f>
        <v>0</v>
      </c>
      <c r="BL135" s="14" t="s">
        <v>193</v>
      </c>
      <c r="BM135" s="14" t="s">
        <v>588</v>
      </c>
    </row>
    <row r="136" spans="2:65" s="10" customFormat="1" ht="22.5" customHeight="1" x14ac:dyDescent="0.3">
      <c r="B136" s="170"/>
      <c r="C136" s="171"/>
      <c r="D136" s="171"/>
      <c r="E136" s="172" t="s">
        <v>21</v>
      </c>
      <c r="F136" s="253" t="s">
        <v>589</v>
      </c>
      <c r="G136" s="254"/>
      <c r="H136" s="254"/>
      <c r="I136" s="254"/>
      <c r="J136" s="171"/>
      <c r="K136" s="173">
        <v>2.88</v>
      </c>
      <c r="L136" s="171"/>
      <c r="M136" s="171"/>
      <c r="N136" s="171"/>
      <c r="O136" s="171"/>
      <c r="P136" s="171"/>
      <c r="Q136" s="171"/>
      <c r="R136" s="174"/>
      <c r="T136" s="175"/>
      <c r="U136" s="171"/>
      <c r="V136" s="171"/>
      <c r="W136" s="171"/>
      <c r="X136" s="171"/>
      <c r="Y136" s="171"/>
      <c r="Z136" s="171"/>
      <c r="AA136" s="176"/>
      <c r="AT136" s="177" t="s">
        <v>196</v>
      </c>
      <c r="AU136" s="177" t="s">
        <v>145</v>
      </c>
      <c r="AV136" s="10" t="s">
        <v>145</v>
      </c>
      <c r="AW136" s="10" t="s">
        <v>38</v>
      </c>
      <c r="AX136" s="10" t="s">
        <v>80</v>
      </c>
      <c r="AY136" s="177" t="s">
        <v>188</v>
      </c>
    </row>
    <row r="137" spans="2:65" s="9" customFormat="1" ht="29.85" customHeight="1" x14ac:dyDescent="0.3">
      <c r="B137" s="152"/>
      <c r="C137" s="153"/>
      <c r="D137" s="162" t="s">
        <v>159</v>
      </c>
      <c r="E137" s="162"/>
      <c r="F137" s="162"/>
      <c r="G137" s="162"/>
      <c r="H137" s="162"/>
      <c r="I137" s="162"/>
      <c r="J137" s="162"/>
      <c r="K137" s="162"/>
      <c r="L137" s="162"/>
      <c r="M137" s="162"/>
      <c r="N137" s="264">
        <f>BK137</f>
        <v>0</v>
      </c>
      <c r="O137" s="265"/>
      <c r="P137" s="265"/>
      <c r="Q137" s="265"/>
      <c r="R137" s="155"/>
      <c r="T137" s="156"/>
      <c r="U137" s="153"/>
      <c r="V137" s="153"/>
      <c r="W137" s="157">
        <f>SUM(W138:W144)</f>
        <v>0</v>
      </c>
      <c r="X137" s="153"/>
      <c r="Y137" s="157">
        <f>SUM(Y138:Y144)</f>
        <v>0</v>
      </c>
      <c r="Z137" s="153"/>
      <c r="AA137" s="158">
        <f>SUM(AA138:AA144)</f>
        <v>0</v>
      </c>
      <c r="AR137" s="159" t="s">
        <v>23</v>
      </c>
      <c r="AT137" s="160" t="s">
        <v>79</v>
      </c>
      <c r="AU137" s="160" t="s">
        <v>23</v>
      </c>
      <c r="AY137" s="159" t="s">
        <v>188</v>
      </c>
      <c r="BK137" s="161">
        <f>SUM(BK138:BK144)</f>
        <v>0</v>
      </c>
    </row>
    <row r="138" spans="2:65" s="1" customFormat="1" ht="44.25" customHeight="1" x14ac:dyDescent="0.3">
      <c r="B138" s="31"/>
      <c r="C138" s="178" t="s">
        <v>223</v>
      </c>
      <c r="D138" s="178" t="s">
        <v>261</v>
      </c>
      <c r="E138" s="179" t="s">
        <v>590</v>
      </c>
      <c r="F138" s="256" t="s">
        <v>591</v>
      </c>
      <c r="G138" s="257"/>
      <c r="H138" s="257"/>
      <c r="I138" s="257"/>
      <c r="J138" s="180" t="s">
        <v>592</v>
      </c>
      <c r="K138" s="181">
        <v>1</v>
      </c>
      <c r="L138" s="258">
        <v>0</v>
      </c>
      <c r="M138" s="257"/>
      <c r="N138" s="259">
        <f t="shared" ref="N138:N144" si="5">ROUND(L138*K138,2)</f>
        <v>0</v>
      </c>
      <c r="O138" s="250"/>
      <c r="P138" s="250"/>
      <c r="Q138" s="250"/>
      <c r="R138" s="33"/>
      <c r="T138" s="167" t="s">
        <v>21</v>
      </c>
      <c r="U138" s="40" t="s">
        <v>45</v>
      </c>
      <c r="V138" s="32"/>
      <c r="W138" s="168">
        <f t="shared" ref="W138:W144" si="6">V138*K138</f>
        <v>0</v>
      </c>
      <c r="X138" s="168">
        <v>0</v>
      </c>
      <c r="Y138" s="168">
        <f t="shared" ref="Y138:Y144" si="7">X138*K138</f>
        <v>0</v>
      </c>
      <c r="Z138" s="168">
        <v>0</v>
      </c>
      <c r="AA138" s="169">
        <f t="shared" ref="AA138:AA144" si="8">Z138*K138</f>
        <v>0</v>
      </c>
      <c r="AR138" s="14" t="s">
        <v>227</v>
      </c>
      <c r="AT138" s="14" t="s">
        <v>261</v>
      </c>
      <c r="AU138" s="14" t="s">
        <v>145</v>
      </c>
      <c r="AY138" s="14" t="s">
        <v>188</v>
      </c>
      <c r="BE138" s="106">
        <f t="shared" ref="BE138:BE144" si="9">IF(U138="základní",N138,0)</f>
        <v>0</v>
      </c>
      <c r="BF138" s="106">
        <f t="shared" ref="BF138:BF144" si="10">IF(U138="snížená",N138,0)</f>
        <v>0</v>
      </c>
      <c r="BG138" s="106">
        <f t="shared" ref="BG138:BG144" si="11">IF(U138="zákl. přenesená",N138,0)</f>
        <v>0</v>
      </c>
      <c r="BH138" s="106">
        <f t="shared" ref="BH138:BH144" si="12">IF(U138="sníž. přenesená",N138,0)</f>
        <v>0</v>
      </c>
      <c r="BI138" s="106">
        <f t="shared" ref="BI138:BI144" si="13">IF(U138="nulová",N138,0)</f>
        <v>0</v>
      </c>
      <c r="BJ138" s="14" t="s">
        <v>23</v>
      </c>
      <c r="BK138" s="106">
        <f t="shared" ref="BK138:BK144" si="14">ROUND(L138*K138,2)</f>
        <v>0</v>
      </c>
      <c r="BL138" s="14" t="s">
        <v>193</v>
      </c>
      <c r="BM138" s="14" t="s">
        <v>593</v>
      </c>
    </row>
    <row r="139" spans="2:65" s="1" customFormat="1" ht="44.25" customHeight="1" x14ac:dyDescent="0.3">
      <c r="B139" s="31"/>
      <c r="C139" s="178" t="s">
        <v>227</v>
      </c>
      <c r="D139" s="178" t="s">
        <v>261</v>
      </c>
      <c r="E139" s="179" t="s">
        <v>594</v>
      </c>
      <c r="F139" s="256" t="s">
        <v>595</v>
      </c>
      <c r="G139" s="257"/>
      <c r="H139" s="257"/>
      <c r="I139" s="257"/>
      <c r="J139" s="180" t="s">
        <v>298</v>
      </c>
      <c r="K139" s="181">
        <v>3</v>
      </c>
      <c r="L139" s="258">
        <v>0</v>
      </c>
      <c r="M139" s="257"/>
      <c r="N139" s="259">
        <f t="shared" si="5"/>
        <v>0</v>
      </c>
      <c r="O139" s="250"/>
      <c r="P139" s="250"/>
      <c r="Q139" s="250"/>
      <c r="R139" s="33"/>
      <c r="T139" s="167" t="s">
        <v>21</v>
      </c>
      <c r="U139" s="40" t="s">
        <v>45</v>
      </c>
      <c r="V139" s="32"/>
      <c r="W139" s="168">
        <f t="shared" si="6"/>
        <v>0</v>
      </c>
      <c r="X139" s="168">
        <v>0</v>
      </c>
      <c r="Y139" s="168">
        <f t="shared" si="7"/>
        <v>0</v>
      </c>
      <c r="Z139" s="168">
        <v>0</v>
      </c>
      <c r="AA139" s="169">
        <f t="shared" si="8"/>
        <v>0</v>
      </c>
      <c r="AR139" s="14" t="s">
        <v>227</v>
      </c>
      <c r="AT139" s="14" t="s">
        <v>261</v>
      </c>
      <c r="AU139" s="14" t="s">
        <v>145</v>
      </c>
      <c r="AY139" s="14" t="s">
        <v>188</v>
      </c>
      <c r="BE139" s="106">
        <f t="shared" si="9"/>
        <v>0</v>
      </c>
      <c r="BF139" s="106">
        <f t="shared" si="10"/>
        <v>0</v>
      </c>
      <c r="BG139" s="106">
        <f t="shared" si="11"/>
        <v>0</v>
      </c>
      <c r="BH139" s="106">
        <f t="shared" si="12"/>
        <v>0</v>
      </c>
      <c r="BI139" s="106">
        <f t="shared" si="13"/>
        <v>0</v>
      </c>
      <c r="BJ139" s="14" t="s">
        <v>23</v>
      </c>
      <c r="BK139" s="106">
        <f t="shared" si="14"/>
        <v>0</v>
      </c>
      <c r="BL139" s="14" t="s">
        <v>193</v>
      </c>
      <c r="BM139" s="14" t="s">
        <v>596</v>
      </c>
    </row>
    <row r="140" spans="2:65" s="1" customFormat="1" ht="44.25" customHeight="1" x14ac:dyDescent="0.3">
      <c r="B140" s="31"/>
      <c r="C140" s="178" t="s">
        <v>233</v>
      </c>
      <c r="D140" s="178" t="s">
        <v>261</v>
      </c>
      <c r="E140" s="179" t="s">
        <v>597</v>
      </c>
      <c r="F140" s="256" t="s">
        <v>598</v>
      </c>
      <c r="G140" s="257"/>
      <c r="H140" s="257"/>
      <c r="I140" s="257"/>
      <c r="J140" s="180" t="s">
        <v>298</v>
      </c>
      <c r="K140" s="181">
        <v>15</v>
      </c>
      <c r="L140" s="258">
        <v>0</v>
      </c>
      <c r="M140" s="257"/>
      <c r="N140" s="259">
        <f t="shared" si="5"/>
        <v>0</v>
      </c>
      <c r="O140" s="250"/>
      <c r="P140" s="250"/>
      <c r="Q140" s="250"/>
      <c r="R140" s="33"/>
      <c r="T140" s="167" t="s">
        <v>21</v>
      </c>
      <c r="U140" s="40" t="s">
        <v>45</v>
      </c>
      <c r="V140" s="32"/>
      <c r="W140" s="168">
        <f t="shared" si="6"/>
        <v>0</v>
      </c>
      <c r="X140" s="168">
        <v>0</v>
      </c>
      <c r="Y140" s="168">
        <f t="shared" si="7"/>
        <v>0</v>
      </c>
      <c r="Z140" s="168">
        <v>0</v>
      </c>
      <c r="AA140" s="169">
        <f t="shared" si="8"/>
        <v>0</v>
      </c>
      <c r="AR140" s="14" t="s">
        <v>227</v>
      </c>
      <c r="AT140" s="14" t="s">
        <v>261</v>
      </c>
      <c r="AU140" s="14" t="s">
        <v>145</v>
      </c>
      <c r="AY140" s="14" t="s">
        <v>188</v>
      </c>
      <c r="BE140" s="106">
        <f t="shared" si="9"/>
        <v>0</v>
      </c>
      <c r="BF140" s="106">
        <f t="shared" si="10"/>
        <v>0</v>
      </c>
      <c r="BG140" s="106">
        <f t="shared" si="11"/>
        <v>0</v>
      </c>
      <c r="BH140" s="106">
        <f t="shared" si="12"/>
        <v>0</v>
      </c>
      <c r="BI140" s="106">
        <f t="shared" si="13"/>
        <v>0</v>
      </c>
      <c r="BJ140" s="14" t="s">
        <v>23</v>
      </c>
      <c r="BK140" s="106">
        <f t="shared" si="14"/>
        <v>0</v>
      </c>
      <c r="BL140" s="14" t="s">
        <v>193</v>
      </c>
      <c r="BM140" s="14" t="s">
        <v>599</v>
      </c>
    </row>
    <row r="141" spans="2:65" s="1" customFormat="1" ht="44.25" customHeight="1" x14ac:dyDescent="0.3">
      <c r="B141" s="31"/>
      <c r="C141" s="178" t="s">
        <v>28</v>
      </c>
      <c r="D141" s="178" t="s">
        <v>261</v>
      </c>
      <c r="E141" s="179" t="s">
        <v>600</v>
      </c>
      <c r="F141" s="256" t="s">
        <v>601</v>
      </c>
      <c r="G141" s="257"/>
      <c r="H141" s="257"/>
      <c r="I141" s="257"/>
      <c r="J141" s="180" t="s">
        <v>298</v>
      </c>
      <c r="K141" s="181">
        <v>4</v>
      </c>
      <c r="L141" s="258">
        <v>0</v>
      </c>
      <c r="M141" s="257"/>
      <c r="N141" s="259">
        <f t="shared" si="5"/>
        <v>0</v>
      </c>
      <c r="O141" s="250"/>
      <c r="P141" s="250"/>
      <c r="Q141" s="250"/>
      <c r="R141" s="33"/>
      <c r="T141" s="167" t="s">
        <v>21</v>
      </c>
      <c r="U141" s="40" t="s">
        <v>45</v>
      </c>
      <c r="V141" s="32"/>
      <c r="W141" s="168">
        <f t="shared" si="6"/>
        <v>0</v>
      </c>
      <c r="X141" s="168">
        <v>0</v>
      </c>
      <c r="Y141" s="168">
        <f t="shared" si="7"/>
        <v>0</v>
      </c>
      <c r="Z141" s="168">
        <v>0</v>
      </c>
      <c r="AA141" s="169">
        <f t="shared" si="8"/>
        <v>0</v>
      </c>
      <c r="AR141" s="14" t="s">
        <v>227</v>
      </c>
      <c r="AT141" s="14" t="s">
        <v>261</v>
      </c>
      <c r="AU141" s="14" t="s">
        <v>145</v>
      </c>
      <c r="AY141" s="14" t="s">
        <v>188</v>
      </c>
      <c r="BE141" s="106">
        <f t="shared" si="9"/>
        <v>0</v>
      </c>
      <c r="BF141" s="106">
        <f t="shared" si="10"/>
        <v>0</v>
      </c>
      <c r="BG141" s="106">
        <f t="shared" si="11"/>
        <v>0</v>
      </c>
      <c r="BH141" s="106">
        <f t="shared" si="12"/>
        <v>0</v>
      </c>
      <c r="BI141" s="106">
        <f t="shared" si="13"/>
        <v>0</v>
      </c>
      <c r="BJ141" s="14" t="s">
        <v>23</v>
      </c>
      <c r="BK141" s="106">
        <f t="shared" si="14"/>
        <v>0</v>
      </c>
      <c r="BL141" s="14" t="s">
        <v>193</v>
      </c>
      <c r="BM141" s="14" t="s">
        <v>602</v>
      </c>
    </row>
    <row r="142" spans="2:65" s="1" customFormat="1" ht="44.25" customHeight="1" x14ac:dyDescent="0.3">
      <c r="B142" s="31"/>
      <c r="C142" s="178" t="s">
        <v>242</v>
      </c>
      <c r="D142" s="178" t="s">
        <v>261</v>
      </c>
      <c r="E142" s="179" t="s">
        <v>603</v>
      </c>
      <c r="F142" s="256" t="s">
        <v>604</v>
      </c>
      <c r="G142" s="257"/>
      <c r="H142" s="257"/>
      <c r="I142" s="257"/>
      <c r="J142" s="180" t="s">
        <v>298</v>
      </c>
      <c r="K142" s="181">
        <v>7</v>
      </c>
      <c r="L142" s="258">
        <v>0</v>
      </c>
      <c r="M142" s="257"/>
      <c r="N142" s="259">
        <f t="shared" si="5"/>
        <v>0</v>
      </c>
      <c r="O142" s="250"/>
      <c r="P142" s="250"/>
      <c r="Q142" s="250"/>
      <c r="R142" s="33"/>
      <c r="T142" s="167" t="s">
        <v>21</v>
      </c>
      <c r="U142" s="40" t="s">
        <v>45</v>
      </c>
      <c r="V142" s="32"/>
      <c r="W142" s="168">
        <f t="shared" si="6"/>
        <v>0</v>
      </c>
      <c r="X142" s="168">
        <v>0</v>
      </c>
      <c r="Y142" s="168">
        <f t="shared" si="7"/>
        <v>0</v>
      </c>
      <c r="Z142" s="168">
        <v>0</v>
      </c>
      <c r="AA142" s="169">
        <f t="shared" si="8"/>
        <v>0</v>
      </c>
      <c r="AR142" s="14" t="s">
        <v>227</v>
      </c>
      <c r="AT142" s="14" t="s">
        <v>261</v>
      </c>
      <c r="AU142" s="14" t="s">
        <v>145</v>
      </c>
      <c r="AY142" s="14" t="s">
        <v>188</v>
      </c>
      <c r="BE142" s="106">
        <f t="shared" si="9"/>
        <v>0</v>
      </c>
      <c r="BF142" s="106">
        <f t="shared" si="10"/>
        <v>0</v>
      </c>
      <c r="BG142" s="106">
        <f t="shared" si="11"/>
        <v>0</v>
      </c>
      <c r="BH142" s="106">
        <f t="shared" si="12"/>
        <v>0</v>
      </c>
      <c r="BI142" s="106">
        <f t="shared" si="13"/>
        <v>0</v>
      </c>
      <c r="BJ142" s="14" t="s">
        <v>23</v>
      </c>
      <c r="BK142" s="106">
        <f t="shared" si="14"/>
        <v>0</v>
      </c>
      <c r="BL142" s="14" t="s">
        <v>193</v>
      </c>
      <c r="BM142" s="14" t="s">
        <v>605</v>
      </c>
    </row>
    <row r="143" spans="2:65" s="1" customFormat="1" ht="44.25" customHeight="1" x14ac:dyDescent="0.3">
      <c r="B143" s="31"/>
      <c r="C143" s="178" t="s">
        <v>247</v>
      </c>
      <c r="D143" s="178" t="s">
        <v>261</v>
      </c>
      <c r="E143" s="179" t="s">
        <v>606</v>
      </c>
      <c r="F143" s="256" t="s">
        <v>607</v>
      </c>
      <c r="G143" s="257"/>
      <c r="H143" s="257"/>
      <c r="I143" s="257"/>
      <c r="J143" s="180" t="s">
        <v>298</v>
      </c>
      <c r="K143" s="181">
        <v>10</v>
      </c>
      <c r="L143" s="258">
        <v>0</v>
      </c>
      <c r="M143" s="257"/>
      <c r="N143" s="259">
        <f t="shared" si="5"/>
        <v>0</v>
      </c>
      <c r="O143" s="250"/>
      <c r="P143" s="250"/>
      <c r="Q143" s="250"/>
      <c r="R143" s="33"/>
      <c r="T143" s="167" t="s">
        <v>21</v>
      </c>
      <c r="U143" s="40" t="s">
        <v>45</v>
      </c>
      <c r="V143" s="32"/>
      <c r="W143" s="168">
        <f t="shared" si="6"/>
        <v>0</v>
      </c>
      <c r="X143" s="168">
        <v>0</v>
      </c>
      <c r="Y143" s="168">
        <f t="shared" si="7"/>
        <v>0</v>
      </c>
      <c r="Z143" s="168">
        <v>0</v>
      </c>
      <c r="AA143" s="169">
        <f t="shared" si="8"/>
        <v>0</v>
      </c>
      <c r="AR143" s="14" t="s">
        <v>227</v>
      </c>
      <c r="AT143" s="14" t="s">
        <v>261</v>
      </c>
      <c r="AU143" s="14" t="s">
        <v>145</v>
      </c>
      <c r="AY143" s="14" t="s">
        <v>188</v>
      </c>
      <c r="BE143" s="106">
        <f t="shared" si="9"/>
        <v>0</v>
      </c>
      <c r="BF143" s="106">
        <f t="shared" si="10"/>
        <v>0</v>
      </c>
      <c r="BG143" s="106">
        <f t="shared" si="11"/>
        <v>0</v>
      </c>
      <c r="BH143" s="106">
        <f t="shared" si="12"/>
        <v>0</v>
      </c>
      <c r="BI143" s="106">
        <f t="shared" si="13"/>
        <v>0</v>
      </c>
      <c r="BJ143" s="14" t="s">
        <v>23</v>
      </c>
      <c r="BK143" s="106">
        <f t="shared" si="14"/>
        <v>0</v>
      </c>
      <c r="BL143" s="14" t="s">
        <v>193</v>
      </c>
      <c r="BM143" s="14" t="s">
        <v>608</v>
      </c>
    </row>
    <row r="144" spans="2:65" s="1" customFormat="1" ht="44.25" customHeight="1" x14ac:dyDescent="0.3">
      <c r="B144" s="31"/>
      <c r="C144" s="178" t="s">
        <v>251</v>
      </c>
      <c r="D144" s="178" t="s">
        <v>261</v>
      </c>
      <c r="E144" s="179" t="s">
        <v>609</v>
      </c>
      <c r="F144" s="256" t="s">
        <v>610</v>
      </c>
      <c r="G144" s="257"/>
      <c r="H144" s="257"/>
      <c r="I144" s="257"/>
      <c r="J144" s="180" t="s">
        <v>298</v>
      </c>
      <c r="K144" s="181">
        <v>3</v>
      </c>
      <c r="L144" s="258">
        <v>0</v>
      </c>
      <c r="M144" s="257"/>
      <c r="N144" s="259">
        <f t="shared" si="5"/>
        <v>0</v>
      </c>
      <c r="O144" s="250"/>
      <c r="P144" s="250"/>
      <c r="Q144" s="250"/>
      <c r="R144" s="33"/>
      <c r="T144" s="167" t="s">
        <v>21</v>
      </c>
      <c r="U144" s="40" t="s">
        <v>45</v>
      </c>
      <c r="V144" s="32"/>
      <c r="W144" s="168">
        <f t="shared" si="6"/>
        <v>0</v>
      </c>
      <c r="X144" s="168">
        <v>0</v>
      </c>
      <c r="Y144" s="168">
        <f t="shared" si="7"/>
        <v>0</v>
      </c>
      <c r="Z144" s="168">
        <v>0</v>
      </c>
      <c r="AA144" s="169">
        <f t="shared" si="8"/>
        <v>0</v>
      </c>
      <c r="AR144" s="14" t="s">
        <v>227</v>
      </c>
      <c r="AT144" s="14" t="s">
        <v>261</v>
      </c>
      <c r="AU144" s="14" t="s">
        <v>145</v>
      </c>
      <c r="AY144" s="14" t="s">
        <v>188</v>
      </c>
      <c r="BE144" s="106">
        <f t="shared" si="9"/>
        <v>0</v>
      </c>
      <c r="BF144" s="106">
        <f t="shared" si="10"/>
        <v>0</v>
      </c>
      <c r="BG144" s="106">
        <f t="shared" si="11"/>
        <v>0</v>
      </c>
      <c r="BH144" s="106">
        <f t="shared" si="12"/>
        <v>0</v>
      </c>
      <c r="BI144" s="106">
        <f t="shared" si="13"/>
        <v>0</v>
      </c>
      <c r="BJ144" s="14" t="s">
        <v>23</v>
      </c>
      <c r="BK144" s="106">
        <f t="shared" si="14"/>
        <v>0</v>
      </c>
      <c r="BL144" s="14" t="s">
        <v>193</v>
      </c>
      <c r="BM144" s="14" t="s">
        <v>611</v>
      </c>
    </row>
    <row r="145" spans="2:65" s="9" customFormat="1" ht="29.85" customHeight="1" x14ac:dyDescent="0.3">
      <c r="B145" s="152"/>
      <c r="C145" s="153"/>
      <c r="D145" s="162" t="s">
        <v>161</v>
      </c>
      <c r="E145" s="162"/>
      <c r="F145" s="162"/>
      <c r="G145" s="162"/>
      <c r="H145" s="162"/>
      <c r="I145" s="162"/>
      <c r="J145" s="162"/>
      <c r="K145" s="162"/>
      <c r="L145" s="162"/>
      <c r="M145" s="162"/>
      <c r="N145" s="266">
        <f>BK145</f>
        <v>0</v>
      </c>
      <c r="O145" s="267"/>
      <c r="P145" s="267"/>
      <c r="Q145" s="267"/>
      <c r="R145" s="155"/>
      <c r="T145" s="156"/>
      <c r="U145" s="153"/>
      <c r="V145" s="153"/>
      <c r="W145" s="157">
        <f>W146</f>
        <v>0</v>
      </c>
      <c r="X145" s="153"/>
      <c r="Y145" s="157">
        <f>Y146</f>
        <v>0</v>
      </c>
      <c r="Z145" s="153"/>
      <c r="AA145" s="158">
        <f>AA146</f>
        <v>0</v>
      </c>
      <c r="AR145" s="159" t="s">
        <v>23</v>
      </c>
      <c r="AT145" s="160" t="s">
        <v>79</v>
      </c>
      <c r="AU145" s="160" t="s">
        <v>23</v>
      </c>
      <c r="AY145" s="159" t="s">
        <v>188</v>
      </c>
      <c r="BK145" s="161">
        <f>BK146</f>
        <v>0</v>
      </c>
    </row>
    <row r="146" spans="2:65" s="1" customFormat="1" ht="31.5" customHeight="1" x14ac:dyDescent="0.3">
      <c r="B146" s="31"/>
      <c r="C146" s="163" t="s">
        <v>256</v>
      </c>
      <c r="D146" s="163" t="s">
        <v>189</v>
      </c>
      <c r="E146" s="164" t="s">
        <v>612</v>
      </c>
      <c r="F146" s="249" t="s">
        <v>613</v>
      </c>
      <c r="G146" s="250"/>
      <c r="H146" s="250"/>
      <c r="I146" s="250"/>
      <c r="J146" s="165" t="s">
        <v>230</v>
      </c>
      <c r="K146" s="166">
        <v>7.5670000000000002</v>
      </c>
      <c r="L146" s="251">
        <v>0</v>
      </c>
      <c r="M146" s="250"/>
      <c r="N146" s="252">
        <f>ROUND(L146*K146,2)</f>
        <v>0</v>
      </c>
      <c r="O146" s="250"/>
      <c r="P146" s="250"/>
      <c r="Q146" s="250"/>
      <c r="R146" s="33"/>
      <c r="T146" s="167" t="s">
        <v>21</v>
      </c>
      <c r="U146" s="40" t="s">
        <v>45</v>
      </c>
      <c r="V146" s="32"/>
      <c r="W146" s="168">
        <f>V146*K146</f>
        <v>0</v>
      </c>
      <c r="X146" s="168">
        <v>0</v>
      </c>
      <c r="Y146" s="168">
        <f>X146*K146</f>
        <v>0</v>
      </c>
      <c r="Z146" s="168">
        <v>0</v>
      </c>
      <c r="AA146" s="169">
        <f>Z146*K146</f>
        <v>0</v>
      </c>
      <c r="AR146" s="14" t="s">
        <v>193</v>
      </c>
      <c r="AT146" s="14" t="s">
        <v>189</v>
      </c>
      <c r="AU146" s="14" t="s">
        <v>145</v>
      </c>
      <c r="AY146" s="14" t="s">
        <v>188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14" t="s">
        <v>23</v>
      </c>
      <c r="BK146" s="106">
        <f>ROUND(L146*K146,2)</f>
        <v>0</v>
      </c>
      <c r="BL146" s="14" t="s">
        <v>193</v>
      </c>
      <c r="BM146" s="14" t="s">
        <v>614</v>
      </c>
    </row>
    <row r="147" spans="2:65" s="1" customFormat="1" ht="49.9" customHeight="1" x14ac:dyDescent="0.35">
      <c r="B147" s="31"/>
      <c r="C147" s="32"/>
      <c r="D147" s="154" t="s">
        <v>342</v>
      </c>
      <c r="E147" s="32"/>
      <c r="F147" s="32"/>
      <c r="G147" s="32"/>
      <c r="H147" s="32"/>
      <c r="I147" s="32"/>
      <c r="J147" s="32"/>
      <c r="K147" s="32"/>
      <c r="L147" s="32"/>
      <c r="M147" s="32"/>
      <c r="N147" s="272">
        <f t="shared" ref="N147:N152" si="15">BK147</f>
        <v>0</v>
      </c>
      <c r="O147" s="273"/>
      <c r="P147" s="273"/>
      <c r="Q147" s="273"/>
      <c r="R147" s="33"/>
      <c r="T147" s="74"/>
      <c r="U147" s="32"/>
      <c r="V147" s="32"/>
      <c r="W147" s="32"/>
      <c r="X147" s="32"/>
      <c r="Y147" s="32"/>
      <c r="Z147" s="32"/>
      <c r="AA147" s="75"/>
      <c r="AT147" s="14" t="s">
        <v>79</v>
      </c>
      <c r="AU147" s="14" t="s">
        <v>80</v>
      </c>
      <c r="AY147" s="14" t="s">
        <v>343</v>
      </c>
      <c r="BK147" s="106">
        <f>SUM(BK148:BK152)</f>
        <v>0</v>
      </c>
    </row>
    <row r="148" spans="2:65" s="1" customFormat="1" ht="22.35" customHeight="1" x14ac:dyDescent="0.3">
      <c r="B148" s="31"/>
      <c r="C148" s="182" t="s">
        <v>21</v>
      </c>
      <c r="D148" s="182" t="s">
        <v>189</v>
      </c>
      <c r="E148" s="183" t="s">
        <v>21</v>
      </c>
      <c r="F148" s="260" t="s">
        <v>21</v>
      </c>
      <c r="G148" s="261"/>
      <c r="H148" s="261"/>
      <c r="I148" s="261"/>
      <c r="J148" s="184" t="s">
        <v>21</v>
      </c>
      <c r="K148" s="185"/>
      <c r="L148" s="251"/>
      <c r="M148" s="250"/>
      <c r="N148" s="252">
        <f t="shared" si="15"/>
        <v>0</v>
      </c>
      <c r="O148" s="250"/>
      <c r="P148" s="250"/>
      <c r="Q148" s="250"/>
      <c r="R148" s="33"/>
      <c r="T148" s="167" t="s">
        <v>21</v>
      </c>
      <c r="U148" s="186" t="s">
        <v>45</v>
      </c>
      <c r="V148" s="32"/>
      <c r="W148" s="32"/>
      <c r="X148" s="32"/>
      <c r="Y148" s="32"/>
      <c r="Z148" s="32"/>
      <c r="AA148" s="75"/>
      <c r="AT148" s="14" t="s">
        <v>343</v>
      </c>
      <c r="AU148" s="14" t="s">
        <v>23</v>
      </c>
      <c r="AY148" s="14" t="s">
        <v>343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4" t="s">
        <v>23</v>
      </c>
      <c r="BK148" s="106">
        <f>L148*K148</f>
        <v>0</v>
      </c>
    </row>
    <row r="149" spans="2:65" s="1" customFormat="1" ht="22.35" customHeight="1" x14ac:dyDescent="0.3">
      <c r="B149" s="31"/>
      <c r="C149" s="182" t="s">
        <v>21</v>
      </c>
      <c r="D149" s="182" t="s">
        <v>189</v>
      </c>
      <c r="E149" s="183" t="s">
        <v>21</v>
      </c>
      <c r="F149" s="260" t="s">
        <v>21</v>
      </c>
      <c r="G149" s="261"/>
      <c r="H149" s="261"/>
      <c r="I149" s="261"/>
      <c r="J149" s="184" t="s">
        <v>21</v>
      </c>
      <c r="K149" s="185"/>
      <c r="L149" s="251"/>
      <c r="M149" s="250"/>
      <c r="N149" s="252">
        <f t="shared" si="15"/>
        <v>0</v>
      </c>
      <c r="O149" s="250"/>
      <c r="P149" s="250"/>
      <c r="Q149" s="250"/>
      <c r="R149" s="33"/>
      <c r="T149" s="167" t="s">
        <v>21</v>
      </c>
      <c r="U149" s="186" t="s">
        <v>45</v>
      </c>
      <c r="V149" s="32"/>
      <c r="W149" s="32"/>
      <c r="X149" s="32"/>
      <c r="Y149" s="32"/>
      <c r="Z149" s="32"/>
      <c r="AA149" s="75"/>
      <c r="AT149" s="14" t="s">
        <v>343</v>
      </c>
      <c r="AU149" s="14" t="s">
        <v>23</v>
      </c>
      <c r="AY149" s="14" t="s">
        <v>343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4" t="s">
        <v>23</v>
      </c>
      <c r="BK149" s="106">
        <f>L149*K149</f>
        <v>0</v>
      </c>
    </row>
    <row r="150" spans="2:65" s="1" customFormat="1" ht="22.35" customHeight="1" x14ac:dyDescent="0.3">
      <c r="B150" s="31"/>
      <c r="C150" s="182" t="s">
        <v>21</v>
      </c>
      <c r="D150" s="182" t="s">
        <v>189</v>
      </c>
      <c r="E150" s="183" t="s">
        <v>21</v>
      </c>
      <c r="F150" s="260" t="s">
        <v>21</v>
      </c>
      <c r="G150" s="261"/>
      <c r="H150" s="261"/>
      <c r="I150" s="261"/>
      <c r="J150" s="184" t="s">
        <v>21</v>
      </c>
      <c r="K150" s="185"/>
      <c r="L150" s="251"/>
      <c r="M150" s="250"/>
      <c r="N150" s="252">
        <f t="shared" si="15"/>
        <v>0</v>
      </c>
      <c r="O150" s="250"/>
      <c r="P150" s="250"/>
      <c r="Q150" s="250"/>
      <c r="R150" s="33"/>
      <c r="T150" s="167" t="s">
        <v>21</v>
      </c>
      <c r="U150" s="186" t="s">
        <v>45</v>
      </c>
      <c r="V150" s="32"/>
      <c r="W150" s="32"/>
      <c r="X150" s="32"/>
      <c r="Y150" s="32"/>
      <c r="Z150" s="32"/>
      <c r="AA150" s="75"/>
      <c r="AT150" s="14" t="s">
        <v>343</v>
      </c>
      <c r="AU150" s="14" t="s">
        <v>23</v>
      </c>
      <c r="AY150" s="14" t="s">
        <v>343</v>
      </c>
      <c r="BE150" s="106">
        <f>IF(U150="základní",N150,0)</f>
        <v>0</v>
      </c>
      <c r="BF150" s="106">
        <f>IF(U150="snížená",N150,0)</f>
        <v>0</v>
      </c>
      <c r="BG150" s="106">
        <f>IF(U150="zákl. přenesená",N150,0)</f>
        <v>0</v>
      </c>
      <c r="BH150" s="106">
        <f>IF(U150="sníž. přenesená",N150,0)</f>
        <v>0</v>
      </c>
      <c r="BI150" s="106">
        <f>IF(U150="nulová",N150,0)</f>
        <v>0</v>
      </c>
      <c r="BJ150" s="14" t="s">
        <v>23</v>
      </c>
      <c r="BK150" s="106">
        <f>L150*K150</f>
        <v>0</v>
      </c>
    </row>
    <row r="151" spans="2:65" s="1" customFormat="1" ht="22.35" customHeight="1" x14ac:dyDescent="0.3">
      <c r="B151" s="31"/>
      <c r="C151" s="182" t="s">
        <v>21</v>
      </c>
      <c r="D151" s="182" t="s">
        <v>189</v>
      </c>
      <c r="E151" s="183" t="s">
        <v>21</v>
      </c>
      <c r="F151" s="260" t="s">
        <v>21</v>
      </c>
      <c r="G151" s="261"/>
      <c r="H151" s="261"/>
      <c r="I151" s="261"/>
      <c r="J151" s="184" t="s">
        <v>21</v>
      </c>
      <c r="K151" s="185"/>
      <c r="L151" s="251"/>
      <c r="M151" s="250"/>
      <c r="N151" s="252">
        <f t="shared" si="15"/>
        <v>0</v>
      </c>
      <c r="O151" s="250"/>
      <c r="P151" s="250"/>
      <c r="Q151" s="250"/>
      <c r="R151" s="33"/>
      <c r="T151" s="167" t="s">
        <v>21</v>
      </c>
      <c r="U151" s="186" t="s">
        <v>45</v>
      </c>
      <c r="V151" s="32"/>
      <c r="W151" s="32"/>
      <c r="X151" s="32"/>
      <c r="Y151" s="32"/>
      <c r="Z151" s="32"/>
      <c r="AA151" s="75"/>
      <c r="AT151" s="14" t="s">
        <v>343</v>
      </c>
      <c r="AU151" s="14" t="s">
        <v>23</v>
      </c>
      <c r="AY151" s="14" t="s">
        <v>343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4" t="s">
        <v>23</v>
      </c>
      <c r="BK151" s="106">
        <f>L151*K151</f>
        <v>0</v>
      </c>
    </row>
    <row r="152" spans="2:65" s="1" customFormat="1" ht="22.35" customHeight="1" x14ac:dyDescent="0.3">
      <c r="B152" s="31"/>
      <c r="C152" s="182" t="s">
        <v>21</v>
      </c>
      <c r="D152" s="182" t="s">
        <v>189</v>
      </c>
      <c r="E152" s="183" t="s">
        <v>21</v>
      </c>
      <c r="F152" s="260" t="s">
        <v>21</v>
      </c>
      <c r="G152" s="261"/>
      <c r="H152" s="261"/>
      <c r="I152" s="261"/>
      <c r="J152" s="184" t="s">
        <v>21</v>
      </c>
      <c r="K152" s="185"/>
      <c r="L152" s="251"/>
      <c r="M152" s="250"/>
      <c r="N152" s="252">
        <f t="shared" si="15"/>
        <v>0</v>
      </c>
      <c r="O152" s="250"/>
      <c r="P152" s="250"/>
      <c r="Q152" s="250"/>
      <c r="R152" s="33"/>
      <c r="T152" s="167" t="s">
        <v>21</v>
      </c>
      <c r="U152" s="186" t="s">
        <v>45</v>
      </c>
      <c r="V152" s="52"/>
      <c r="W152" s="52"/>
      <c r="X152" s="52"/>
      <c r="Y152" s="52"/>
      <c r="Z152" s="52"/>
      <c r="AA152" s="54"/>
      <c r="AT152" s="14" t="s">
        <v>343</v>
      </c>
      <c r="AU152" s="14" t="s">
        <v>23</v>
      </c>
      <c r="AY152" s="14" t="s">
        <v>343</v>
      </c>
      <c r="BE152" s="106">
        <f>IF(U152="základní",N152,0)</f>
        <v>0</v>
      </c>
      <c r="BF152" s="106">
        <f>IF(U152="snížená",N152,0)</f>
        <v>0</v>
      </c>
      <c r="BG152" s="106">
        <f>IF(U152="zákl. přenesená",N152,0)</f>
        <v>0</v>
      </c>
      <c r="BH152" s="106">
        <f>IF(U152="sníž. přenesená",N152,0)</f>
        <v>0</v>
      </c>
      <c r="BI152" s="106">
        <f>IF(U152="nulová",N152,0)</f>
        <v>0</v>
      </c>
      <c r="BJ152" s="14" t="s">
        <v>23</v>
      </c>
      <c r="BK152" s="106">
        <f>L152*K152</f>
        <v>0</v>
      </c>
    </row>
    <row r="153" spans="2:65" s="1" customFormat="1" ht="6.95" customHeight="1" x14ac:dyDescent="0.3"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7"/>
    </row>
  </sheetData>
  <sheetProtection password="CC35" sheet="1" objects="1" scenarios="1" formatColumns="0" formatRows="0" sort="0" autoFilter="0"/>
  <mergeCells count="138">
    <mergeCell ref="H1:K1"/>
    <mergeCell ref="S2:AC2"/>
    <mergeCell ref="F151:I151"/>
    <mergeCell ref="L151:M151"/>
    <mergeCell ref="N151:Q151"/>
    <mergeCell ref="F152:I152"/>
    <mergeCell ref="L152:M152"/>
    <mergeCell ref="N152:Q152"/>
    <mergeCell ref="N121:Q121"/>
    <mergeCell ref="N122:Q122"/>
    <mergeCell ref="N123:Q123"/>
    <mergeCell ref="N132:Q132"/>
    <mergeCell ref="N137:Q137"/>
    <mergeCell ref="N145:Q145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5:I135"/>
    <mergeCell ref="L135:M135"/>
    <mergeCell ref="N135:Q135"/>
    <mergeCell ref="F136:I136"/>
    <mergeCell ref="F138:I138"/>
    <mergeCell ref="L138:M138"/>
    <mergeCell ref="N138:Q138"/>
    <mergeCell ref="F139:I139"/>
    <mergeCell ref="L139:M139"/>
    <mergeCell ref="N139:Q139"/>
    <mergeCell ref="F129:I129"/>
    <mergeCell ref="F130:I130"/>
    <mergeCell ref="L130:M130"/>
    <mergeCell ref="N130:Q130"/>
    <mergeCell ref="F131:I131"/>
    <mergeCell ref="F133:I133"/>
    <mergeCell ref="L133:M133"/>
    <mergeCell ref="N133:Q133"/>
    <mergeCell ref="F134:I134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48:D153">
      <formula1>"K,M"</formula1>
    </dataValidation>
    <dataValidation type="list" allowBlank="1" showInputMessage="1" showErrorMessage="1" error="Povoleny jsou hodnoty základní, snížená, zákl. přenesená, sníž. přenesená, nulová." sqref="U148:U153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123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615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06 - Vegetační úpravy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>SO 06 - Vegetační úpravy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156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23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157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23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22.5" customHeight="1" x14ac:dyDescent="0.3">
      <c r="B121" s="31"/>
      <c r="C121" s="163" t="s">
        <v>23</v>
      </c>
      <c r="D121" s="163" t="s">
        <v>189</v>
      </c>
      <c r="E121" s="164" t="s">
        <v>606</v>
      </c>
      <c r="F121" s="249" t="s">
        <v>616</v>
      </c>
      <c r="G121" s="250"/>
      <c r="H121" s="250"/>
      <c r="I121" s="250"/>
      <c r="J121" s="165" t="s">
        <v>298</v>
      </c>
      <c r="K121" s="166">
        <v>1</v>
      </c>
      <c r="L121" s="251">
        <v>0</v>
      </c>
      <c r="M121" s="250"/>
      <c r="N121" s="252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193</v>
      </c>
      <c r="AT121" s="14" t="s">
        <v>189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193</v>
      </c>
      <c r="BM121" s="14" t="s">
        <v>617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126</v>
      </c>
      <c r="AZ2" s="115" t="s">
        <v>143</v>
      </c>
      <c r="BA2" s="115" t="s">
        <v>21</v>
      </c>
      <c r="BB2" s="115" t="s">
        <v>21</v>
      </c>
      <c r="BC2" s="115" t="s">
        <v>618</v>
      </c>
      <c r="BD2" s="115" t="s">
        <v>145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  <c r="AZ3" s="115" t="s">
        <v>146</v>
      </c>
      <c r="BA3" s="115" t="s">
        <v>21</v>
      </c>
      <c r="BB3" s="115" t="s">
        <v>21</v>
      </c>
      <c r="BC3" s="115" t="s">
        <v>618</v>
      </c>
      <c r="BD3" s="115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619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N97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ROUND((((SUM(BE97:BE104)+SUM(BE122:BE184))+SUM(BE186:BE190))),2)</f>
        <v>0</v>
      </c>
      <c r="I32" s="208"/>
      <c r="J32" s="208"/>
      <c r="K32" s="32"/>
      <c r="L32" s="32"/>
      <c r="M32" s="235">
        <f>ROUND(((ROUND((SUM(BE97:BE104)+SUM(BE122:BE184)), 2)*F32)+SUM(BE186:BE190)*F32),2)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ROUND((((SUM(BF97:BF104)+SUM(BF122:BF184))+SUM(BF186:BF190))),2)</f>
        <v>0</v>
      </c>
      <c r="I33" s="208"/>
      <c r="J33" s="208"/>
      <c r="K33" s="32"/>
      <c r="L33" s="32"/>
      <c r="M33" s="235">
        <f>ROUND(((ROUND((SUM(BF97:BF104)+SUM(BF122:BF184)), 2)*F33)+SUM(BF186:BF190)*F33),2)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ROUND((((SUM(BG97:BG104)+SUM(BG122:BG184))+SUM(BG186:BG190))),2)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ROUND((((SUM(BH97:BH104)+SUM(BH122:BH184))+SUM(BH186:BH190))),2)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ROUND((((SUM(BI97:BI104)+SUM(BI122:BI184))+SUM(BI186:BI190))),2)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07 - Odstavná plocha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N122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N123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N124</f>
        <v>0</v>
      </c>
      <c r="O90" s="242"/>
      <c r="P90" s="242"/>
      <c r="Q90" s="242"/>
      <c r="R90" s="134"/>
      <c r="T90" s="135"/>
      <c r="U90" s="135"/>
    </row>
    <row r="91" spans="2:47" s="7" customFormat="1" ht="19.899999999999999" customHeight="1" x14ac:dyDescent="0.3">
      <c r="B91" s="132"/>
      <c r="C91" s="133"/>
      <c r="D91" s="102" t="s">
        <v>158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5">
        <f>N146</f>
        <v>0</v>
      </c>
      <c r="O91" s="242"/>
      <c r="P91" s="242"/>
      <c r="Q91" s="242"/>
      <c r="R91" s="134"/>
      <c r="T91" s="135"/>
      <c r="U91" s="135"/>
    </row>
    <row r="92" spans="2:47" s="7" customFormat="1" ht="19.899999999999999" customHeight="1" x14ac:dyDescent="0.3">
      <c r="B92" s="132"/>
      <c r="C92" s="133"/>
      <c r="D92" s="102" t="s">
        <v>159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N163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160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N179</f>
        <v>0</v>
      </c>
      <c r="O93" s="242"/>
      <c r="P93" s="242"/>
      <c r="Q93" s="242"/>
      <c r="R93" s="134"/>
      <c r="T93" s="135"/>
      <c r="U93" s="135"/>
    </row>
    <row r="94" spans="2:47" s="7" customFormat="1" ht="19.899999999999999" customHeight="1" x14ac:dyDescent="0.3">
      <c r="B94" s="132"/>
      <c r="C94" s="133"/>
      <c r="D94" s="102" t="s">
        <v>161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25">
        <f>N183</f>
        <v>0</v>
      </c>
      <c r="O94" s="242"/>
      <c r="P94" s="242"/>
      <c r="Q94" s="242"/>
      <c r="R94" s="134"/>
      <c r="T94" s="135"/>
      <c r="U94" s="135"/>
    </row>
    <row r="95" spans="2:47" s="6" customFormat="1" ht="21.75" customHeight="1" x14ac:dyDescent="0.35">
      <c r="B95" s="127"/>
      <c r="C95" s="128"/>
      <c r="D95" s="129" t="s">
        <v>164</v>
      </c>
      <c r="E95" s="128"/>
      <c r="F95" s="128"/>
      <c r="G95" s="128"/>
      <c r="H95" s="128"/>
      <c r="I95" s="128"/>
      <c r="J95" s="128"/>
      <c r="K95" s="128"/>
      <c r="L95" s="128"/>
      <c r="M95" s="128"/>
      <c r="N95" s="243">
        <f>N185</f>
        <v>0</v>
      </c>
      <c r="O95" s="241"/>
      <c r="P95" s="241"/>
      <c r="Q95" s="241"/>
      <c r="R95" s="130"/>
      <c r="T95" s="131"/>
      <c r="U95" s="131"/>
    </row>
    <row r="96" spans="2:47" s="1" customFormat="1" ht="21.75" customHeight="1" x14ac:dyDescent="0.3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  <c r="T96" s="125"/>
      <c r="U96" s="125"/>
    </row>
    <row r="97" spans="2:65" s="1" customFormat="1" ht="29.25" customHeight="1" x14ac:dyDescent="0.3">
      <c r="B97" s="31"/>
      <c r="C97" s="126" t="s">
        <v>165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44">
        <f>ROUND(N98+N99+N100+N101+N102+N103,2)</f>
        <v>0</v>
      </c>
      <c r="O97" s="208"/>
      <c r="P97" s="208"/>
      <c r="Q97" s="208"/>
      <c r="R97" s="33"/>
      <c r="T97" s="136"/>
      <c r="U97" s="137" t="s">
        <v>44</v>
      </c>
    </row>
    <row r="98" spans="2:65" s="1" customFormat="1" ht="18" customHeight="1" x14ac:dyDescent="0.3">
      <c r="B98" s="31"/>
      <c r="C98" s="32"/>
      <c r="D98" s="226" t="s">
        <v>166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ref="BE98:BE103" si="0">IF(U98="základní",N98,0)</f>
        <v>0</v>
      </c>
      <c r="BF98" s="142">
        <f t="shared" ref="BF98:BF103" si="1">IF(U98="snížená",N98,0)</f>
        <v>0</v>
      </c>
      <c r="BG98" s="142">
        <f t="shared" ref="BG98:BG103" si="2">IF(U98="zákl. přenesená",N98,0)</f>
        <v>0</v>
      </c>
      <c r="BH98" s="142">
        <f t="shared" ref="BH98:BH103" si="3">IF(U98="sníž. přenesená",N98,0)</f>
        <v>0</v>
      </c>
      <c r="BI98" s="142">
        <f t="shared" ref="BI98:BI103" si="4">IF(U98="nulová",N98,0)</f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226" t="s">
        <v>168</v>
      </c>
      <c r="E99" s="208"/>
      <c r="F99" s="208"/>
      <c r="G99" s="208"/>
      <c r="H99" s="208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74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167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8" customHeight="1" x14ac:dyDescent="0.3">
      <c r="B100" s="31"/>
      <c r="C100" s="32"/>
      <c r="D100" s="226" t="s">
        <v>169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170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226" t="s">
        <v>171</v>
      </c>
      <c r="E102" s="208"/>
      <c r="F102" s="208"/>
      <c r="G102" s="208"/>
      <c r="H102" s="208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74"/>
      <c r="U102" s="139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167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8" customHeight="1" x14ac:dyDescent="0.3">
      <c r="B103" s="31"/>
      <c r="C103" s="32"/>
      <c r="D103" s="102" t="s">
        <v>172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224">
        <f>ROUND(N88*T103,2)</f>
        <v>0</v>
      </c>
      <c r="O103" s="208"/>
      <c r="P103" s="208"/>
      <c r="Q103" s="208"/>
      <c r="R103" s="33"/>
      <c r="S103" s="138"/>
      <c r="T103" s="143"/>
      <c r="U103" s="144" t="s">
        <v>45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173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23</v>
      </c>
      <c r="BK103" s="140"/>
      <c r="BL103" s="140"/>
      <c r="BM103" s="140"/>
    </row>
    <row r="104" spans="2:65" s="1" customFormat="1" ht="13.5" x14ac:dyDescent="0.3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  <c r="T104" s="125"/>
      <c r="U104" s="125"/>
    </row>
    <row r="105" spans="2:65" s="1" customFormat="1" ht="29.25" customHeight="1" x14ac:dyDescent="0.3">
      <c r="B105" s="31"/>
      <c r="C105" s="113" t="s">
        <v>141</v>
      </c>
      <c r="D105" s="114"/>
      <c r="E105" s="114"/>
      <c r="F105" s="114"/>
      <c r="G105" s="114"/>
      <c r="H105" s="114"/>
      <c r="I105" s="114"/>
      <c r="J105" s="114"/>
      <c r="K105" s="114"/>
      <c r="L105" s="229">
        <f>ROUND(SUM(N88+N97),2)</f>
        <v>0</v>
      </c>
      <c r="M105" s="239"/>
      <c r="N105" s="239"/>
      <c r="O105" s="239"/>
      <c r="P105" s="239"/>
      <c r="Q105" s="239"/>
      <c r="R105" s="33"/>
      <c r="T105" s="125"/>
      <c r="U105" s="125"/>
    </row>
    <row r="106" spans="2:65" s="1" customFormat="1" ht="6.95" customHeight="1" x14ac:dyDescent="0.3"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7"/>
      <c r="T106" s="125"/>
      <c r="U106" s="125"/>
    </row>
    <row r="110" spans="2:65" s="1" customFormat="1" ht="6.95" customHeight="1" x14ac:dyDescent="0.3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</row>
    <row r="111" spans="2:65" s="1" customFormat="1" ht="36.950000000000003" customHeight="1" x14ac:dyDescent="0.3">
      <c r="B111" s="31"/>
      <c r="C111" s="189" t="s">
        <v>174</v>
      </c>
      <c r="D111" s="208"/>
      <c r="E111" s="208"/>
      <c r="F111" s="208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33"/>
    </row>
    <row r="112" spans="2:65" s="1" customFormat="1" ht="6.95" customHeight="1" x14ac:dyDescent="0.3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30" customHeight="1" x14ac:dyDescent="0.3">
      <c r="B113" s="31"/>
      <c r="C113" s="26" t="s">
        <v>17</v>
      </c>
      <c r="D113" s="32"/>
      <c r="E113" s="32"/>
      <c r="F113" s="231" t="str">
        <f>F6</f>
        <v>Revitalizace náměstí Míru v Kroměříži</v>
      </c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32"/>
      <c r="R113" s="33"/>
    </row>
    <row r="114" spans="2:65" s="1" customFormat="1" ht="36.950000000000003" customHeight="1" x14ac:dyDescent="0.3">
      <c r="B114" s="31"/>
      <c r="C114" s="65" t="s">
        <v>148</v>
      </c>
      <c r="D114" s="32"/>
      <c r="E114" s="32"/>
      <c r="F114" s="209" t="str">
        <f>F7</f>
        <v>SO 07 - Odstavná plocha</v>
      </c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32"/>
      <c r="R114" s="33"/>
    </row>
    <row r="115" spans="2:65" s="1" customFormat="1" ht="6.95" customHeight="1" x14ac:dyDescent="0.3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8" customHeight="1" x14ac:dyDescent="0.3">
      <c r="B116" s="31"/>
      <c r="C116" s="26" t="s">
        <v>24</v>
      </c>
      <c r="D116" s="32"/>
      <c r="E116" s="32"/>
      <c r="F116" s="24" t="str">
        <f>F9</f>
        <v xml:space="preserve"> </v>
      </c>
      <c r="G116" s="32"/>
      <c r="H116" s="32"/>
      <c r="I116" s="32"/>
      <c r="J116" s="32"/>
      <c r="K116" s="26" t="s">
        <v>26</v>
      </c>
      <c r="L116" s="32"/>
      <c r="M116" s="237" t="str">
        <f>IF(O9="","",O9)</f>
        <v>21. 3. 2018</v>
      </c>
      <c r="N116" s="208"/>
      <c r="O116" s="208"/>
      <c r="P116" s="208"/>
      <c r="Q116" s="32"/>
      <c r="R116" s="33"/>
    </row>
    <row r="117" spans="2:65" s="1" customFormat="1" ht="6.95" customHeight="1" x14ac:dyDescent="0.3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1" customFormat="1" x14ac:dyDescent="0.3">
      <c r="B118" s="31"/>
      <c r="C118" s="26" t="s">
        <v>30</v>
      </c>
      <c r="D118" s="32"/>
      <c r="E118" s="32"/>
      <c r="F118" s="24" t="str">
        <f>E12</f>
        <v>Město Kroměříž</v>
      </c>
      <c r="G118" s="32"/>
      <c r="H118" s="32"/>
      <c r="I118" s="32"/>
      <c r="J118" s="32"/>
      <c r="K118" s="26" t="s">
        <v>36</v>
      </c>
      <c r="L118" s="32"/>
      <c r="M118" s="194" t="str">
        <f>E18</f>
        <v>Ing.Alena Vránová</v>
      </c>
      <c r="N118" s="208"/>
      <c r="O118" s="208"/>
      <c r="P118" s="208"/>
      <c r="Q118" s="208"/>
      <c r="R118" s="33"/>
    </row>
    <row r="119" spans="2:65" s="1" customFormat="1" ht="14.45" customHeight="1" x14ac:dyDescent="0.3">
      <c r="B119" s="31"/>
      <c r="C119" s="26" t="s">
        <v>34</v>
      </c>
      <c r="D119" s="32"/>
      <c r="E119" s="32"/>
      <c r="F119" s="24" t="str">
        <f>IF(E15="","",E15)</f>
        <v>Vyplň údaj</v>
      </c>
      <c r="G119" s="32"/>
      <c r="H119" s="32"/>
      <c r="I119" s="32"/>
      <c r="J119" s="32"/>
      <c r="K119" s="26" t="s">
        <v>39</v>
      </c>
      <c r="L119" s="32"/>
      <c r="M119" s="194" t="str">
        <f>E21</f>
        <v>Ing.Alena Vránová</v>
      </c>
      <c r="N119" s="208"/>
      <c r="O119" s="208"/>
      <c r="P119" s="208"/>
      <c r="Q119" s="208"/>
      <c r="R119" s="33"/>
    </row>
    <row r="120" spans="2:65" s="1" customFormat="1" ht="10.35" customHeight="1" x14ac:dyDescent="0.3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5" s="8" customFormat="1" ht="29.25" customHeight="1" x14ac:dyDescent="0.3">
      <c r="B121" s="145"/>
      <c r="C121" s="146" t="s">
        <v>175</v>
      </c>
      <c r="D121" s="147" t="s">
        <v>176</v>
      </c>
      <c r="E121" s="147" t="s">
        <v>62</v>
      </c>
      <c r="F121" s="245" t="s">
        <v>177</v>
      </c>
      <c r="G121" s="246"/>
      <c r="H121" s="246"/>
      <c r="I121" s="246"/>
      <c r="J121" s="147" t="s">
        <v>178</v>
      </c>
      <c r="K121" s="147" t="s">
        <v>179</v>
      </c>
      <c r="L121" s="247" t="s">
        <v>180</v>
      </c>
      <c r="M121" s="246"/>
      <c r="N121" s="245" t="s">
        <v>153</v>
      </c>
      <c r="O121" s="246"/>
      <c r="P121" s="246"/>
      <c r="Q121" s="248"/>
      <c r="R121" s="148"/>
      <c r="T121" s="77" t="s">
        <v>181</v>
      </c>
      <c r="U121" s="78" t="s">
        <v>44</v>
      </c>
      <c r="V121" s="78" t="s">
        <v>182</v>
      </c>
      <c r="W121" s="78" t="s">
        <v>183</v>
      </c>
      <c r="X121" s="78" t="s">
        <v>184</v>
      </c>
      <c r="Y121" s="78" t="s">
        <v>185</v>
      </c>
      <c r="Z121" s="78" t="s">
        <v>186</v>
      </c>
      <c r="AA121" s="79" t="s">
        <v>187</v>
      </c>
    </row>
    <row r="122" spans="2:65" s="1" customFormat="1" ht="29.25" customHeight="1" x14ac:dyDescent="0.35">
      <c r="B122" s="31"/>
      <c r="C122" s="81" t="s">
        <v>150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262">
        <f>BK122</f>
        <v>0</v>
      </c>
      <c r="O122" s="263"/>
      <c r="P122" s="263"/>
      <c r="Q122" s="263"/>
      <c r="R122" s="33"/>
      <c r="T122" s="80"/>
      <c r="U122" s="47"/>
      <c r="V122" s="47"/>
      <c r="W122" s="149">
        <f>W123+W185</f>
        <v>0</v>
      </c>
      <c r="X122" s="47"/>
      <c r="Y122" s="149">
        <f>Y123+Y185</f>
        <v>153.77695000000003</v>
      </c>
      <c r="Z122" s="47"/>
      <c r="AA122" s="150">
        <f>AA123+AA185</f>
        <v>312.64499999999998</v>
      </c>
      <c r="AT122" s="14" t="s">
        <v>79</v>
      </c>
      <c r="AU122" s="14" t="s">
        <v>155</v>
      </c>
      <c r="BK122" s="151">
        <f>BK123+BK185</f>
        <v>0</v>
      </c>
    </row>
    <row r="123" spans="2:65" s="9" customFormat="1" ht="37.35" customHeight="1" x14ac:dyDescent="0.35">
      <c r="B123" s="152"/>
      <c r="C123" s="153"/>
      <c r="D123" s="154" t="s">
        <v>156</v>
      </c>
      <c r="E123" s="154"/>
      <c r="F123" s="154"/>
      <c r="G123" s="154"/>
      <c r="H123" s="154"/>
      <c r="I123" s="154"/>
      <c r="J123" s="154"/>
      <c r="K123" s="154"/>
      <c r="L123" s="154"/>
      <c r="M123" s="154"/>
      <c r="N123" s="243">
        <f>BK123</f>
        <v>0</v>
      </c>
      <c r="O123" s="240"/>
      <c r="P123" s="240"/>
      <c r="Q123" s="240"/>
      <c r="R123" s="155"/>
      <c r="T123" s="156"/>
      <c r="U123" s="153"/>
      <c r="V123" s="153"/>
      <c r="W123" s="157">
        <f>W124+W146+W163+W179+W183</f>
        <v>0</v>
      </c>
      <c r="X123" s="153"/>
      <c r="Y123" s="157">
        <f>Y124+Y146+Y163+Y179+Y183</f>
        <v>153.77695000000003</v>
      </c>
      <c r="Z123" s="153"/>
      <c r="AA123" s="158">
        <f>AA124+AA146+AA163+AA179+AA183</f>
        <v>312.64499999999998</v>
      </c>
      <c r="AR123" s="159" t="s">
        <v>23</v>
      </c>
      <c r="AT123" s="160" t="s">
        <v>79</v>
      </c>
      <c r="AU123" s="160" t="s">
        <v>80</v>
      </c>
      <c r="AY123" s="159" t="s">
        <v>188</v>
      </c>
      <c r="BK123" s="161">
        <f>BK124+BK146+BK163+BK179+BK183</f>
        <v>0</v>
      </c>
    </row>
    <row r="124" spans="2:65" s="9" customFormat="1" ht="19.899999999999999" customHeight="1" x14ac:dyDescent="0.3">
      <c r="B124" s="152"/>
      <c r="C124" s="153"/>
      <c r="D124" s="162" t="s">
        <v>157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264">
        <f>BK124</f>
        <v>0</v>
      </c>
      <c r="O124" s="265"/>
      <c r="P124" s="265"/>
      <c r="Q124" s="265"/>
      <c r="R124" s="155"/>
      <c r="T124" s="156"/>
      <c r="U124" s="153"/>
      <c r="V124" s="153"/>
      <c r="W124" s="157">
        <f>SUM(W125:W145)</f>
        <v>0</v>
      </c>
      <c r="X124" s="153"/>
      <c r="Y124" s="157">
        <f>SUM(Y125:Y145)</f>
        <v>0</v>
      </c>
      <c r="Z124" s="153"/>
      <c r="AA124" s="158">
        <f>SUM(AA125:AA145)</f>
        <v>312.64499999999998</v>
      </c>
      <c r="AR124" s="159" t="s">
        <v>23</v>
      </c>
      <c r="AT124" s="160" t="s">
        <v>79</v>
      </c>
      <c r="AU124" s="160" t="s">
        <v>23</v>
      </c>
      <c r="AY124" s="159" t="s">
        <v>188</v>
      </c>
      <c r="BK124" s="161">
        <f>SUM(BK125:BK145)</f>
        <v>0</v>
      </c>
    </row>
    <row r="125" spans="2:65" s="1" customFormat="1" ht="31.5" customHeight="1" x14ac:dyDescent="0.3">
      <c r="B125" s="31"/>
      <c r="C125" s="163" t="s">
        <v>23</v>
      </c>
      <c r="D125" s="163" t="s">
        <v>189</v>
      </c>
      <c r="E125" s="164" t="s">
        <v>620</v>
      </c>
      <c r="F125" s="249" t="s">
        <v>621</v>
      </c>
      <c r="G125" s="250"/>
      <c r="H125" s="250"/>
      <c r="I125" s="250"/>
      <c r="J125" s="165" t="s">
        <v>192</v>
      </c>
      <c r="K125" s="166">
        <v>367</v>
      </c>
      <c r="L125" s="251">
        <v>0</v>
      </c>
      <c r="M125" s="250"/>
      <c r="N125" s="252">
        <f>ROUND(L125*K125,2)</f>
        <v>0</v>
      </c>
      <c r="O125" s="250"/>
      <c r="P125" s="250"/>
      <c r="Q125" s="250"/>
      <c r="R125" s="33"/>
      <c r="T125" s="167" t="s">
        <v>21</v>
      </c>
      <c r="U125" s="40" t="s">
        <v>45</v>
      </c>
      <c r="V125" s="32"/>
      <c r="W125" s="168">
        <f>V125*K125</f>
        <v>0</v>
      </c>
      <c r="X125" s="168">
        <v>0</v>
      </c>
      <c r="Y125" s="168">
        <f>X125*K125</f>
        <v>0</v>
      </c>
      <c r="Z125" s="168">
        <v>0.29499999999999998</v>
      </c>
      <c r="AA125" s="169">
        <f>Z125*K125</f>
        <v>108.265</v>
      </c>
      <c r="AR125" s="14" t="s">
        <v>193</v>
      </c>
      <c r="AT125" s="14" t="s">
        <v>189</v>
      </c>
      <c r="AU125" s="14" t="s">
        <v>145</v>
      </c>
      <c r="AY125" s="14" t="s">
        <v>188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ROUND(L125*K125,2)</f>
        <v>0</v>
      </c>
      <c r="BL125" s="14" t="s">
        <v>193</v>
      </c>
      <c r="BM125" s="14" t="s">
        <v>622</v>
      </c>
    </row>
    <row r="126" spans="2:65" s="10" customFormat="1" ht="22.5" customHeight="1" x14ac:dyDescent="0.3">
      <c r="B126" s="170"/>
      <c r="C126" s="171"/>
      <c r="D126" s="171"/>
      <c r="E126" s="172" t="s">
        <v>21</v>
      </c>
      <c r="F126" s="253" t="s">
        <v>623</v>
      </c>
      <c r="G126" s="254"/>
      <c r="H126" s="254"/>
      <c r="I126" s="254"/>
      <c r="J126" s="171"/>
      <c r="K126" s="173">
        <v>367</v>
      </c>
      <c r="L126" s="171"/>
      <c r="M126" s="171"/>
      <c r="N126" s="171"/>
      <c r="O126" s="171"/>
      <c r="P126" s="171"/>
      <c r="Q126" s="171"/>
      <c r="R126" s="174"/>
      <c r="T126" s="175"/>
      <c r="U126" s="171"/>
      <c r="V126" s="171"/>
      <c r="W126" s="171"/>
      <c r="X126" s="171"/>
      <c r="Y126" s="171"/>
      <c r="Z126" s="171"/>
      <c r="AA126" s="176"/>
      <c r="AT126" s="177" t="s">
        <v>196</v>
      </c>
      <c r="AU126" s="177" t="s">
        <v>145</v>
      </c>
      <c r="AV126" s="10" t="s">
        <v>145</v>
      </c>
      <c r="AW126" s="10" t="s">
        <v>38</v>
      </c>
      <c r="AX126" s="10" t="s">
        <v>80</v>
      </c>
      <c r="AY126" s="177" t="s">
        <v>188</v>
      </c>
    </row>
    <row r="127" spans="2:65" s="1" customFormat="1" ht="31.5" customHeight="1" x14ac:dyDescent="0.3">
      <c r="B127" s="31"/>
      <c r="C127" s="163" t="s">
        <v>145</v>
      </c>
      <c r="D127" s="163" t="s">
        <v>189</v>
      </c>
      <c r="E127" s="164" t="s">
        <v>624</v>
      </c>
      <c r="F127" s="249" t="s">
        <v>625</v>
      </c>
      <c r="G127" s="250"/>
      <c r="H127" s="250"/>
      <c r="I127" s="250"/>
      <c r="J127" s="165" t="s">
        <v>192</v>
      </c>
      <c r="K127" s="166">
        <v>367</v>
      </c>
      <c r="L127" s="251">
        <v>0</v>
      </c>
      <c r="M127" s="250"/>
      <c r="N127" s="252">
        <f>ROUND(L127*K127,2)</f>
        <v>0</v>
      </c>
      <c r="O127" s="250"/>
      <c r="P127" s="250"/>
      <c r="Q127" s="250"/>
      <c r="R127" s="33"/>
      <c r="T127" s="167" t="s">
        <v>21</v>
      </c>
      <c r="U127" s="40" t="s">
        <v>45</v>
      </c>
      <c r="V127" s="32"/>
      <c r="W127" s="168">
        <f>V127*K127</f>
        <v>0</v>
      </c>
      <c r="X127" s="168">
        <v>0</v>
      </c>
      <c r="Y127" s="168">
        <f>X127*K127</f>
        <v>0</v>
      </c>
      <c r="Z127" s="168">
        <v>0.5</v>
      </c>
      <c r="AA127" s="169">
        <f>Z127*K127</f>
        <v>183.5</v>
      </c>
      <c r="AR127" s="14" t="s">
        <v>193</v>
      </c>
      <c r="AT127" s="14" t="s">
        <v>189</v>
      </c>
      <c r="AU127" s="14" t="s">
        <v>145</v>
      </c>
      <c r="AY127" s="14" t="s">
        <v>188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ROUND(L127*K127,2)</f>
        <v>0</v>
      </c>
      <c r="BL127" s="14" t="s">
        <v>193</v>
      </c>
      <c r="BM127" s="14" t="s">
        <v>626</v>
      </c>
    </row>
    <row r="128" spans="2:65" s="10" customFormat="1" ht="22.5" customHeight="1" x14ac:dyDescent="0.3">
      <c r="B128" s="170"/>
      <c r="C128" s="171"/>
      <c r="D128" s="171"/>
      <c r="E128" s="172" t="s">
        <v>21</v>
      </c>
      <c r="F128" s="253" t="s">
        <v>623</v>
      </c>
      <c r="G128" s="254"/>
      <c r="H128" s="254"/>
      <c r="I128" s="254"/>
      <c r="J128" s="171"/>
      <c r="K128" s="173">
        <v>367</v>
      </c>
      <c r="L128" s="171"/>
      <c r="M128" s="171"/>
      <c r="N128" s="171"/>
      <c r="O128" s="171"/>
      <c r="P128" s="171"/>
      <c r="Q128" s="171"/>
      <c r="R128" s="174"/>
      <c r="T128" s="175"/>
      <c r="U128" s="171"/>
      <c r="V128" s="171"/>
      <c r="W128" s="171"/>
      <c r="X128" s="171"/>
      <c r="Y128" s="171"/>
      <c r="Z128" s="171"/>
      <c r="AA128" s="176"/>
      <c r="AT128" s="177" t="s">
        <v>196</v>
      </c>
      <c r="AU128" s="177" t="s">
        <v>145</v>
      </c>
      <c r="AV128" s="10" t="s">
        <v>145</v>
      </c>
      <c r="AW128" s="10" t="s">
        <v>38</v>
      </c>
      <c r="AX128" s="10" t="s">
        <v>80</v>
      </c>
      <c r="AY128" s="177" t="s">
        <v>188</v>
      </c>
    </row>
    <row r="129" spans="2:65" s="1" customFormat="1" ht="22.5" customHeight="1" x14ac:dyDescent="0.3">
      <c r="B129" s="31"/>
      <c r="C129" s="163" t="s">
        <v>200</v>
      </c>
      <c r="D129" s="163" t="s">
        <v>189</v>
      </c>
      <c r="E129" s="164" t="s">
        <v>627</v>
      </c>
      <c r="F129" s="249" t="s">
        <v>628</v>
      </c>
      <c r="G129" s="250"/>
      <c r="H129" s="250"/>
      <c r="I129" s="250"/>
      <c r="J129" s="165" t="s">
        <v>203</v>
      </c>
      <c r="K129" s="166">
        <v>72</v>
      </c>
      <c r="L129" s="251">
        <v>0</v>
      </c>
      <c r="M129" s="250"/>
      <c r="N129" s="252">
        <f>ROUND(L129*K129,2)</f>
        <v>0</v>
      </c>
      <c r="O129" s="250"/>
      <c r="P129" s="250"/>
      <c r="Q129" s="250"/>
      <c r="R129" s="33"/>
      <c r="T129" s="167" t="s">
        <v>21</v>
      </c>
      <c r="U129" s="40" t="s">
        <v>45</v>
      </c>
      <c r="V129" s="32"/>
      <c r="W129" s="168">
        <f>V129*K129</f>
        <v>0</v>
      </c>
      <c r="X129" s="168">
        <v>0</v>
      </c>
      <c r="Y129" s="168">
        <f>X129*K129</f>
        <v>0</v>
      </c>
      <c r="Z129" s="168">
        <v>0.28999999999999998</v>
      </c>
      <c r="AA129" s="169">
        <f>Z129*K129</f>
        <v>20.88</v>
      </c>
      <c r="AR129" s="14" t="s">
        <v>193</v>
      </c>
      <c r="AT129" s="14" t="s">
        <v>189</v>
      </c>
      <c r="AU129" s="14" t="s">
        <v>145</v>
      </c>
      <c r="AY129" s="14" t="s">
        <v>188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4" t="s">
        <v>23</v>
      </c>
      <c r="BK129" s="106">
        <f>ROUND(L129*K129,2)</f>
        <v>0</v>
      </c>
      <c r="BL129" s="14" t="s">
        <v>193</v>
      </c>
      <c r="BM129" s="14" t="s">
        <v>629</v>
      </c>
    </row>
    <row r="130" spans="2:65" s="10" customFormat="1" ht="22.5" customHeight="1" x14ac:dyDescent="0.3">
      <c r="B130" s="170"/>
      <c r="C130" s="171"/>
      <c r="D130" s="171"/>
      <c r="E130" s="172" t="s">
        <v>21</v>
      </c>
      <c r="F130" s="253" t="s">
        <v>630</v>
      </c>
      <c r="G130" s="254"/>
      <c r="H130" s="254"/>
      <c r="I130" s="254"/>
      <c r="J130" s="171"/>
      <c r="K130" s="173">
        <v>72</v>
      </c>
      <c r="L130" s="171"/>
      <c r="M130" s="171"/>
      <c r="N130" s="171"/>
      <c r="O130" s="171"/>
      <c r="P130" s="171"/>
      <c r="Q130" s="171"/>
      <c r="R130" s="174"/>
      <c r="T130" s="175"/>
      <c r="U130" s="171"/>
      <c r="V130" s="171"/>
      <c r="W130" s="171"/>
      <c r="X130" s="171"/>
      <c r="Y130" s="171"/>
      <c r="Z130" s="171"/>
      <c r="AA130" s="176"/>
      <c r="AT130" s="177" t="s">
        <v>196</v>
      </c>
      <c r="AU130" s="177" t="s">
        <v>145</v>
      </c>
      <c r="AV130" s="10" t="s">
        <v>145</v>
      </c>
      <c r="AW130" s="10" t="s">
        <v>38</v>
      </c>
      <c r="AX130" s="10" t="s">
        <v>80</v>
      </c>
      <c r="AY130" s="177" t="s">
        <v>188</v>
      </c>
    </row>
    <row r="131" spans="2:65" s="1" customFormat="1" ht="31.5" customHeight="1" x14ac:dyDescent="0.3">
      <c r="B131" s="31"/>
      <c r="C131" s="163" t="s">
        <v>193</v>
      </c>
      <c r="D131" s="163" t="s">
        <v>189</v>
      </c>
      <c r="E131" s="164" t="s">
        <v>206</v>
      </c>
      <c r="F131" s="249" t="s">
        <v>207</v>
      </c>
      <c r="G131" s="250"/>
      <c r="H131" s="250"/>
      <c r="I131" s="250"/>
      <c r="J131" s="165" t="s">
        <v>208</v>
      </c>
      <c r="K131" s="166">
        <v>7</v>
      </c>
      <c r="L131" s="251">
        <v>0</v>
      </c>
      <c r="M131" s="250"/>
      <c r="N131" s="252">
        <f>ROUND(L131*K131,2)</f>
        <v>0</v>
      </c>
      <c r="O131" s="250"/>
      <c r="P131" s="250"/>
      <c r="Q131" s="250"/>
      <c r="R131" s="33"/>
      <c r="T131" s="167" t="s">
        <v>21</v>
      </c>
      <c r="U131" s="40" t="s">
        <v>45</v>
      </c>
      <c r="V131" s="32"/>
      <c r="W131" s="168">
        <f>V131*K131</f>
        <v>0</v>
      </c>
      <c r="X131" s="168">
        <v>0</v>
      </c>
      <c r="Y131" s="168">
        <f>X131*K131</f>
        <v>0</v>
      </c>
      <c r="Z131" s="168">
        <v>0</v>
      </c>
      <c r="AA131" s="169">
        <f>Z131*K131</f>
        <v>0</v>
      </c>
      <c r="AR131" s="14" t="s">
        <v>193</v>
      </c>
      <c r="AT131" s="14" t="s">
        <v>189</v>
      </c>
      <c r="AU131" s="14" t="s">
        <v>145</v>
      </c>
      <c r="AY131" s="14" t="s">
        <v>188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4" t="s">
        <v>23</v>
      </c>
      <c r="BK131" s="106">
        <f>ROUND(L131*K131,2)</f>
        <v>0</v>
      </c>
      <c r="BL131" s="14" t="s">
        <v>193</v>
      </c>
      <c r="BM131" s="14" t="s">
        <v>631</v>
      </c>
    </row>
    <row r="132" spans="2:65" s="10" customFormat="1" ht="22.5" customHeight="1" x14ac:dyDescent="0.3">
      <c r="B132" s="170"/>
      <c r="C132" s="171"/>
      <c r="D132" s="171"/>
      <c r="E132" s="172" t="s">
        <v>21</v>
      </c>
      <c r="F132" s="253" t="s">
        <v>632</v>
      </c>
      <c r="G132" s="254"/>
      <c r="H132" s="254"/>
      <c r="I132" s="254"/>
      <c r="J132" s="171"/>
      <c r="K132" s="173">
        <v>7</v>
      </c>
      <c r="L132" s="171"/>
      <c r="M132" s="171"/>
      <c r="N132" s="171"/>
      <c r="O132" s="171"/>
      <c r="P132" s="171"/>
      <c r="Q132" s="171"/>
      <c r="R132" s="174"/>
      <c r="T132" s="175"/>
      <c r="U132" s="171"/>
      <c r="V132" s="171"/>
      <c r="W132" s="171"/>
      <c r="X132" s="171"/>
      <c r="Y132" s="171"/>
      <c r="Z132" s="171"/>
      <c r="AA132" s="176"/>
      <c r="AT132" s="177" t="s">
        <v>196</v>
      </c>
      <c r="AU132" s="177" t="s">
        <v>145</v>
      </c>
      <c r="AV132" s="10" t="s">
        <v>145</v>
      </c>
      <c r="AW132" s="10" t="s">
        <v>38</v>
      </c>
      <c r="AX132" s="10" t="s">
        <v>23</v>
      </c>
      <c r="AY132" s="177" t="s">
        <v>188</v>
      </c>
    </row>
    <row r="133" spans="2:65" s="1" customFormat="1" ht="31.5" customHeight="1" x14ac:dyDescent="0.3">
      <c r="B133" s="31"/>
      <c r="C133" s="163" t="s">
        <v>211</v>
      </c>
      <c r="D133" s="163" t="s">
        <v>189</v>
      </c>
      <c r="E133" s="164" t="s">
        <v>212</v>
      </c>
      <c r="F133" s="249" t="s">
        <v>213</v>
      </c>
      <c r="G133" s="250"/>
      <c r="H133" s="250"/>
      <c r="I133" s="250"/>
      <c r="J133" s="165" t="s">
        <v>208</v>
      </c>
      <c r="K133" s="166">
        <v>118</v>
      </c>
      <c r="L133" s="251">
        <v>0</v>
      </c>
      <c r="M133" s="250"/>
      <c r="N133" s="252">
        <f>ROUND(L133*K133,2)</f>
        <v>0</v>
      </c>
      <c r="O133" s="250"/>
      <c r="P133" s="250"/>
      <c r="Q133" s="250"/>
      <c r="R133" s="33"/>
      <c r="T133" s="167" t="s">
        <v>21</v>
      </c>
      <c r="U133" s="40" t="s">
        <v>45</v>
      </c>
      <c r="V133" s="32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14" t="s">
        <v>193</v>
      </c>
      <c r="AT133" s="14" t="s">
        <v>189</v>
      </c>
      <c r="AU133" s="14" t="s">
        <v>145</v>
      </c>
      <c r="AY133" s="14" t="s">
        <v>188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4" t="s">
        <v>23</v>
      </c>
      <c r="BK133" s="106">
        <f>ROUND(L133*K133,2)</f>
        <v>0</v>
      </c>
      <c r="BL133" s="14" t="s">
        <v>193</v>
      </c>
      <c r="BM133" s="14" t="s">
        <v>633</v>
      </c>
    </row>
    <row r="134" spans="2:65" s="10" customFormat="1" ht="22.5" customHeight="1" x14ac:dyDescent="0.3">
      <c r="B134" s="170"/>
      <c r="C134" s="171"/>
      <c r="D134" s="171"/>
      <c r="E134" s="172" t="s">
        <v>21</v>
      </c>
      <c r="F134" s="253" t="s">
        <v>634</v>
      </c>
      <c r="G134" s="254"/>
      <c r="H134" s="254"/>
      <c r="I134" s="254"/>
      <c r="J134" s="171"/>
      <c r="K134" s="173">
        <v>100</v>
      </c>
      <c r="L134" s="171"/>
      <c r="M134" s="171"/>
      <c r="N134" s="171"/>
      <c r="O134" s="171"/>
      <c r="P134" s="171"/>
      <c r="Q134" s="171"/>
      <c r="R134" s="174"/>
      <c r="T134" s="175"/>
      <c r="U134" s="171"/>
      <c r="V134" s="171"/>
      <c r="W134" s="171"/>
      <c r="X134" s="171"/>
      <c r="Y134" s="171"/>
      <c r="Z134" s="171"/>
      <c r="AA134" s="176"/>
      <c r="AT134" s="177" t="s">
        <v>196</v>
      </c>
      <c r="AU134" s="177" t="s">
        <v>145</v>
      </c>
      <c r="AV134" s="10" t="s">
        <v>145</v>
      </c>
      <c r="AW134" s="10" t="s">
        <v>38</v>
      </c>
      <c r="AX134" s="10" t="s">
        <v>80</v>
      </c>
      <c r="AY134" s="177" t="s">
        <v>188</v>
      </c>
    </row>
    <row r="135" spans="2:65" s="10" customFormat="1" ht="22.5" customHeight="1" x14ac:dyDescent="0.3">
      <c r="B135" s="170"/>
      <c r="C135" s="171"/>
      <c r="D135" s="171"/>
      <c r="E135" s="172" t="s">
        <v>21</v>
      </c>
      <c r="F135" s="255" t="s">
        <v>635</v>
      </c>
      <c r="G135" s="254"/>
      <c r="H135" s="254"/>
      <c r="I135" s="254"/>
      <c r="J135" s="171"/>
      <c r="K135" s="173">
        <v>18</v>
      </c>
      <c r="L135" s="171"/>
      <c r="M135" s="171"/>
      <c r="N135" s="171"/>
      <c r="O135" s="171"/>
      <c r="P135" s="171"/>
      <c r="Q135" s="171"/>
      <c r="R135" s="174"/>
      <c r="T135" s="175"/>
      <c r="U135" s="171"/>
      <c r="V135" s="171"/>
      <c r="W135" s="171"/>
      <c r="X135" s="171"/>
      <c r="Y135" s="171"/>
      <c r="Z135" s="171"/>
      <c r="AA135" s="176"/>
      <c r="AT135" s="177" t="s">
        <v>196</v>
      </c>
      <c r="AU135" s="177" t="s">
        <v>145</v>
      </c>
      <c r="AV135" s="10" t="s">
        <v>145</v>
      </c>
      <c r="AW135" s="10" t="s">
        <v>38</v>
      </c>
      <c r="AX135" s="10" t="s">
        <v>80</v>
      </c>
      <c r="AY135" s="177" t="s">
        <v>188</v>
      </c>
    </row>
    <row r="136" spans="2:65" s="1" customFormat="1" ht="31.5" customHeight="1" x14ac:dyDescent="0.3">
      <c r="B136" s="31"/>
      <c r="C136" s="163" t="s">
        <v>219</v>
      </c>
      <c r="D136" s="163" t="s">
        <v>189</v>
      </c>
      <c r="E136" s="164" t="s">
        <v>220</v>
      </c>
      <c r="F136" s="249" t="s">
        <v>221</v>
      </c>
      <c r="G136" s="250"/>
      <c r="H136" s="250"/>
      <c r="I136" s="250"/>
      <c r="J136" s="165" t="s">
        <v>208</v>
      </c>
      <c r="K136" s="166">
        <v>118</v>
      </c>
      <c r="L136" s="251">
        <v>0</v>
      </c>
      <c r="M136" s="250"/>
      <c r="N136" s="252">
        <f>ROUND(L136*K136,2)</f>
        <v>0</v>
      </c>
      <c r="O136" s="250"/>
      <c r="P136" s="250"/>
      <c r="Q136" s="250"/>
      <c r="R136" s="33"/>
      <c r="T136" s="167" t="s">
        <v>21</v>
      </c>
      <c r="U136" s="40" t="s">
        <v>45</v>
      </c>
      <c r="V136" s="32"/>
      <c r="W136" s="168">
        <f>V136*K136</f>
        <v>0</v>
      </c>
      <c r="X136" s="168">
        <v>0</v>
      </c>
      <c r="Y136" s="168">
        <f>X136*K136</f>
        <v>0</v>
      </c>
      <c r="Z136" s="168">
        <v>0</v>
      </c>
      <c r="AA136" s="169">
        <f>Z136*K136</f>
        <v>0</v>
      </c>
      <c r="AR136" s="14" t="s">
        <v>193</v>
      </c>
      <c r="AT136" s="14" t="s">
        <v>189</v>
      </c>
      <c r="AU136" s="14" t="s">
        <v>145</v>
      </c>
      <c r="AY136" s="14" t="s">
        <v>188</v>
      </c>
      <c r="BE136" s="106">
        <f>IF(U136="základní",N136,0)</f>
        <v>0</v>
      </c>
      <c r="BF136" s="106">
        <f>IF(U136="snížená",N136,0)</f>
        <v>0</v>
      </c>
      <c r="BG136" s="106">
        <f>IF(U136="zákl. přenesená",N136,0)</f>
        <v>0</v>
      </c>
      <c r="BH136" s="106">
        <f>IF(U136="sníž. přenesená",N136,0)</f>
        <v>0</v>
      </c>
      <c r="BI136" s="106">
        <f>IF(U136="nulová",N136,0)</f>
        <v>0</v>
      </c>
      <c r="BJ136" s="14" t="s">
        <v>23</v>
      </c>
      <c r="BK136" s="106">
        <f>ROUND(L136*K136,2)</f>
        <v>0</v>
      </c>
      <c r="BL136" s="14" t="s">
        <v>193</v>
      </c>
      <c r="BM136" s="14" t="s">
        <v>636</v>
      </c>
    </row>
    <row r="137" spans="2:65" s="10" customFormat="1" ht="22.5" customHeight="1" x14ac:dyDescent="0.3">
      <c r="B137" s="170"/>
      <c r="C137" s="171"/>
      <c r="D137" s="171"/>
      <c r="E137" s="172" t="s">
        <v>21</v>
      </c>
      <c r="F137" s="253" t="s">
        <v>143</v>
      </c>
      <c r="G137" s="254"/>
      <c r="H137" s="254"/>
      <c r="I137" s="254"/>
      <c r="J137" s="171"/>
      <c r="K137" s="173">
        <v>118</v>
      </c>
      <c r="L137" s="171"/>
      <c r="M137" s="171"/>
      <c r="N137" s="171"/>
      <c r="O137" s="171"/>
      <c r="P137" s="171"/>
      <c r="Q137" s="171"/>
      <c r="R137" s="174"/>
      <c r="T137" s="175"/>
      <c r="U137" s="171"/>
      <c r="V137" s="171"/>
      <c r="W137" s="171"/>
      <c r="X137" s="171"/>
      <c r="Y137" s="171"/>
      <c r="Z137" s="171"/>
      <c r="AA137" s="176"/>
      <c r="AT137" s="177" t="s">
        <v>196</v>
      </c>
      <c r="AU137" s="177" t="s">
        <v>145</v>
      </c>
      <c r="AV137" s="10" t="s">
        <v>145</v>
      </c>
      <c r="AW137" s="10" t="s">
        <v>38</v>
      </c>
      <c r="AX137" s="10" t="s">
        <v>80</v>
      </c>
      <c r="AY137" s="177" t="s">
        <v>188</v>
      </c>
    </row>
    <row r="138" spans="2:65" s="1" customFormat="1" ht="31.5" customHeight="1" x14ac:dyDescent="0.3">
      <c r="B138" s="31"/>
      <c r="C138" s="163" t="s">
        <v>223</v>
      </c>
      <c r="D138" s="163" t="s">
        <v>189</v>
      </c>
      <c r="E138" s="164" t="s">
        <v>224</v>
      </c>
      <c r="F138" s="249" t="s">
        <v>225</v>
      </c>
      <c r="G138" s="250"/>
      <c r="H138" s="250"/>
      <c r="I138" s="250"/>
      <c r="J138" s="165" t="s">
        <v>208</v>
      </c>
      <c r="K138" s="166">
        <v>118</v>
      </c>
      <c r="L138" s="251">
        <v>0</v>
      </c>
      <c r="M138" s="250"/>
      <c r="N138" s="252">
        <f>ROUND(L138*K138,2)</f>
        <v>0</v>
      </c>
      <c r="O138" s="250"/>
      <c r="P138" s="250"/>
      <c r="Q138" s="250"/>
      <c r="R138" s="33"/>
      <c r="T138" s="167" t="s">
        <v>21</v>
      </c>
      <c r="U138" s="40" t="s">
        <v>45</v>
      </c>
      <c r="V138" s="32"/>
      <c r="W138" s="168">
        <f>V138*K138</f>
        <v>0</v>
      </c>
      <c r="X138" s="168">
        <v>0</v>
      </c>
      <c r="Y138" s="168">
        <f>X138*K138</f>
        <v>0</v>
      </c>
      <c r="Z138" s="168">
        <v>0</v>
      </c>
      <c r="AA138" s="169">
        <f>Z138*K138</f>
        <v>0</v>
      </c>
      <c r="AR138" s="14" t="s">
        <v>193</v>
      </c>
      <c r="AT138" s="14" t="s">
        <v>189</v>
      </c>
      <c r="AU138" s="14" t="s">
        <v>145</v>
      </c>
      <c r="AY138" s="14" t="s">
        <v>188</v>
      </c>
      <c r="BE138" s="106">
        <f>IF(U138="základní",N138,0)</f>
        <v>0</v>
      </c>
      <c r="BF138" s="106">
        <f>IF(U138="snížená",N138,0)</f>
        <v>0</v>
      </c>
      <c r="BG138" s="106">
        <f>IF(U138="zákl. přenesená",N138,0)</f>
        <v>0</v>
      </c>
      <c r="BH138" s="106">
        <f>IF(U138="sníž. přenesená",N138,0)</f>
        <v>0</v>
      </c>
      <c r="BI138" s="106">
        <f>IF(U138="nulová",N138,0)</f>
        <v>0</v>
      </c>
      <c r="BJ138" s="14" t="s">
        <v>23</v>
      </c>
      <c r="BK138" s="106">
        <f>ROUND(L138*K138,2)</f>
        <v>0</v>
      </c>
      <c r="BL138" s="14" t="s">
        <v>193</v>
      </c>
      <c r="BM138" s="14" t="s">
        <v>637</v>
      </c>
    </row>
    <row r="139" spans="2:65" s="10" customFormat="1" ht="22.5" customHeight="1" x14ac:dyDescent="0.3">
      <c r="B139" s="170"/>
      <c r="C139" s="171"/>
      <c r="D139" s="171"/>
      <c r="E139" s="172" t="s">
        <v>146</v>
      </c>
      <c r="F139" s="253" t="s">
        <v>143</v>
      </c>
      <c r="G139" s="254"/>
      <c r="H139" s="254"/>
      <c r="I139" s="254"/>
      <c r="J139" s="171"/>
      <c r="K139" s="173">
        <v>118</v>
      </c>
      <c r="L139" s="171"/>
      <c r="M139" s="171"/>
      <c r="N139" s="171"/>
      <c r="O139" s="171"/>
      <c r="P139" s="171"/>
      <c r="Q139" s="171"/>
      <c r="R139" s="174"/>
      <c r="T139" s="175"/>
      <c r="U139" s="171"/>
      <c r="V139" s="171"/>
      <c r="W139" s="171"/>
      <c r="X139" s="171"/>
      <c r="Y139" s="171"/>
      <c r="Z139" s="171"/>
      <c r="AA139" s="176"/>
      <c r="AT139" s="177" t="s">
        <v>196</v>
      </c>
      <c r="AU139" s="177" t="s">
        <v>145</v>
      </c>
      <c r="AV139" s="10" t="s">
        <v>145</v>
      </c>
      <c r="AW139" s="10" t="s">
        <v>38</v>
      </c>
      <c r="AX139" s="10" t="s">
        <v>80</v>
      </c>
      <c r="AY139" s="177" t="s">
        <v>188</v>
      </c>
    </row>
    <row r="140" spans="2:65" s="1" customFormat="1" ht="31.5" customHeight="1" x14ac:dyDescent="0.3">
      <c r="B140" s="31"/>
      <c r="C140" s="163" t="s">
        <v>227</v>
      </c>
      <c r="D140" s="163" t="s">
        <v>189</v>
      </c>
      <c r="E140" s="164" t="s">
        <v>228</v>
      </c>
      <c r="F140" s="249" t="s">
        <v>229</v>
      </c>
      <c r="G140" s="250"/>
      <c r="H140" s="250"/>
      <c r="I140" s="250"/>
      <c r="J140" s="165" t="s">
        <v>230</v>
      </c>
      <c r="K140" s="166">
        <v>212.4</v>
      </c>
      <c r="L140" s="251">
        <v>0</v>
      </c>
      <c r="M140" s="250"/>
      <c r="N140" s="252">
        <f>ROUND(L140*K140,2)</f>
        <v>0</v>
      </c>
      <c r="O140" s="250"/>
      <c r="P140" s="250"/>
      <c r="Q140" s="250"/>
      <c r="R140" s="33"/>
      <c r="T140" s="167" t="s">
        <v>21</v>
      </c>
      <c r="U140" s="40" t="s">
        <v>45</v>
      </c>
      <c r="V140" s="32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14" t="s">
        <v>193</v>
      </c>
      <c r="AT140" s="14" t="s">
        <v>189</v>
      </c>
      <c r="AU140" s="14" t="s">
        <v>145</v>
      </c>
      <c r="AY140" s="14" t="s">
        <v>188</v>
      </c>
      <c r="BE140" s="106">
        <f>IF(U140="základní",N140,0)</f>
        <v>0</v>
      </c>
      <c r="BF140" s="106">
        <f>IF(U140="snížená",N140,0)</f>
        <v>0</v>
      </c>
      <c r="BG140" s="106">
        <f>IF(U140="zákl. přenesená",N140,0)</f>
        <v>0</v>
      </c>
      <c r="BH140" s="106">
        <f>IF(U140="sníž. přenesená",N140,0)</f>
        <v>0</v>
      </c>
      <c r="BI140" s="106">
        <f>IF(U140="nulová",N140,0)</f>
        <v>0</v>
      </c>
      <c r="BJ140" s="14" t="s">
        <v>23</v>
      </c>
      <c r="BK140" s="106">
        <f>ROUND(L140*K140,2)</f>
        <v>0</v>
      </c>
      <c r="BL140" s="14" t="s">
        <v>193</v>
      </c>
      <c r="BM140" s="14" t="s">
        <v>638</v>
      </c>
    </row>
    <row r="141" spans="2:65" s="10" customFormat="1" ht="22.5" customHeight="1" x14ac:dyDescent="0.3">
      <c r="B141" s="170"/>
      <c r="C141" s="171"/>
      <c r="D141" s="171"/>
      <c r="E141" s="172" t="s">
        <v>21</v>
      </c>
      <c r="F141" s="253" t="s">
        <v>232</v>
      </c>
      <c r="G141" s="254"/>
      <c r="H141" s="254"/>
      <c r="I141" s="254"/>
      <c r="J141" s="171"/>
      <c r="K141" s="173">
        <v>212.4</v>
      </c>
      <c r="L141" s="171"/>
      <c r="M141" s="171"/>
      <c r="N141" s="171"/>
      <c r="O141" s="171"/>
      <c r="P141" s="171"/>
      <c r="Q141" s="171"/>
      <c r="R141" s="174"/>
      <c r="T141" s="175"/>
      <c r="U141" s="171"/>
      <c r="V141" s="171"/>
      <c r="W141" s="171"/>
      <c r="X141" s="171"/>
      <c r="Y141" s="171"/>
      <c r="Z141" s="171"/>
      <c r="AA141" s="176"/>
      <c r="AT141" s="177" t="s">
        <v>196</v>
      </c>
      <c r="AU141" s="177" t="s">
        <v>145</v>
      </c>
      <c r="AV141" s="10" t="s">
        <v>145</v>
      </c>
      <c r="AW141" s="10" t="s">
        <v>38</v>
      </c>
      <c r="AX141" s="10" t="s">
        <v>80</v>
      </c>
      <c r="AY141" s="177" t="s">
        <v>188</v>
      </c>
    </row>
    <row r="142" spans="2:65" s="1" customFormat="1" ht="31.5" customHeight="1" x14ac:dyDescent="0.3">
      <c r="B142" s="31"/>
      <c r="C142" s="163" t="s">
        <v>233</v>
      </c>
      <c r="D142" s="163" t="s">
        <v>189</v>
      </c>
      <c r="E142" s="164" t="s">
        <v>234</v>
      </c>
      <c r="F142" s="249" t="s">
        <v>235</v>
      </c>
      <c r="G142" s="250"/>
      <c r="H142" s="250"/>
      <c r="I142" s="250"/>
      <c r="J142" s="165" t="s">
        <v>192</v>
      </c>
      <c r="K142" s="166">
        <v>70</v>
      </c>
      <c r="L142" s="251">
        <v>0</v>
      </c>
      <c r="M142" s="250"/>
      <c r="N142" s="252">
        <f>ROUND(L142*K142,2)</f>
        <v>0</v>
      </c>
      <c r="O142" s="250"/>
      <c r="P142" s="250"/>
      <c r="Q142" s="250"/>
      <c r="R142" s="33"/>
      <c r="T142" s="167" t="s">
        <v>21</v>
      </c>
      <c r="U142" s="40" t="s">
        <v>45</v>
      </c>
      <c r="V142" s="32"/>
      <c r="W142" s="168">
        <f>V142*K142</f>
        <v>0</v>
      </c>
      <c r="X142" s="168">
        <v>0</v>
      </c>
      <c r="Y142" s="168">
        <f>X142*K142</f>
        <v>0</v>
      </c>
      <c r="Z142" s="168">
        <v>0</v>
      </c>
      <c r="AA142" s="169">
        <f>Z142*K142</f>
        <v>0</v>
      </c>
      <c r="AR142" s="14" t="s">
        <v>193</v>
      </c>
      <c r="AT142" s="14" t="s">
        <v>189</v>
      </c>
      <c r="AU142" s="14" t="s">
        <v>145</v>
      </c>
      <c r="AY142" s="14" t="s">
        <v>188</v>
      </c>
      <c r="BE142" s="106">
        <f>IF(U142="základní",N142,0)</f>
        <v>0</v>
      </c>
      <c r="BF142" s="106">
        <f>IF(U142="snížená",N142,0)</f>
        <v>0</v>
      </c>
      <c r="BG142" s="106">
        <f>IF(U142="zákl. přenesená",N142,0)</f>
        <v>0</v>
      </c>
      <c r="BH142" s="106">
        <f>IF(U142="sníž. přenesená",N142,0)</f>
        <v>0</v>
      </c>
      <c r="BI142" s="106">
        <f>IF(U142="nulová",N142,0)</f>
        <v>0</v>
      </c>
      <c r="BJ142" s="14" t="s">
        <v>23</v>
      </c>
      <c r="BK142" s="106">
        <f>ROUND(L142*K142,2)</f>
        <v>0</v>
      </c>
      <c r="BL142" s="14" t="s">
        <v>193</v>
      </c>
      <c r="BM142" s="14" t="s">
        <v>639</v>
      </c>
    </row>
    <row r="143" spans="2:65" s="10" customFormat="1" ht="22.5" customHeight="1" x14ac:dyDescent="0.3">
      <c r="B143" s="170"/>
      <c r="C143" s="171"/>
      <c r="D143" s="171"/>
      <c r="E143" s="172" t="s">
        <v>21</v>
      </c>
      <c r="F143" s="253" t="s">
        <v>640</v>
      </c>
      <c r="G143" s="254"/>
      <c r="H143" s="254"/>
      <c r="I143" s="254"/>
      <c r="J143" s="171"/>
      <c r="K143" s="173">
        <v>70</v>
      </c>
      <c r="L143" s="171"/>
      <c r="M143" s="171"/>
      <c r="N143" s="171"/>
      <c r="O143" s="171"/>
      <c r="P143" s="171"/>
      <c r="Q143" s="171"/>
      <c r="R143" s="174"/>
      <c r="T143" s="175"/>
      <c r="U143" s="171"/>
      <c r="V143" s="171"/>
      <c r="W143" s="171"/>
      <c r="X143" s="171"/>
      <c r="Y143" s="171"/>
      <c r="Z143" s="171"/>
      <c r="AA143" s="176"/>
      <c r="AT143" s="177" t="s">
        <v>196</v>
      </c>
      <c r="AU143" s="177" t="s">
        <v>145</v>
      </c>
      <c r="AV143" s="10" t="s">
        <v>145</v>
      </c>
      <c r="AW143" s="10" t="s">
        <v>38</v>
      </c>
      <c r="AX143" s="10" t="s">
        <v>80</v>
      </c>
      <c r="AY143" s="177" t="s">
        <v>188</v>
      </c>
    </row>
    <row r="144" spans="2:65" s="1" customFormat="1" ht="22.5" customHeight="1" x14ac:dyDescent="0.3">
      <c r="B144" s="31"/>
      <c r="C144" s="163" t="s">
        <v>28</v>
      </c>
      <c r="D144" s="163" t="s">
        <v>189</v>
      </c>
      <c r="E144" s="164" t="s">
        <v>238</v>
      </c>
      <c r="F144" s="249" t="s">
        <v>239</v>
      </c>
      <c r="G144" s="250"/>
      <c r="H144" s="250"/>
      <c r="I144" s="250"/>
      <c r="J144" s="165" t="s">
        <v>192</v>
      </c>
      <c r="K144" s="166">
        <v>387</v>
      </c>
      <c r="L144" s="251">
        <v>0</v>
      </c>
      <c r="M144" s="250"/>
      <c r="N144" s="252">
        <f>ROUND(L144*K144,2)</f>
        <v>0</v>
      </c>
      <c r="O144" s="250"/>
      <c r="P144" s="250"/>
      <c r="Q144" s="250"/>
      <c r="R144" s="33"/>
      <c r="T144" s="167" t="s">
        <v>21</v>
      </c>
      <c r="U144" s="40" t="s">
        <v>45</v>
      </c>
      <c r="V144" s="32"/>
      <c r="W144" s="168">
        <f>V144*K144</f>
        <v>0</v>
      </c>
      <c r="X144" s="168">
        <v>0</v>
      </c>
      <c r="Y144" s="168">
        <f>X144*K144</f>
        <v>0</v>
      </c>
      <c r="Z144" s="168">
        <v>0</v>
      </c>
      <c r="AA144" s="169">
        <f>Z144*K144</f>
        <v>0</v>
      </c>
      <c r="AR144" s="14" t="s">
        <v>193</v>
      </c>
      <c r="AT144" s="14" t="s">
        <v>189</v>
      </c>
      <c r="AU144" s="14" t="s">
        <v>145</v>
      </c>
      <c r="AY144" s="14" t="s">
        <v>188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4" t="s">
        <v>23</v>
      </c>
      <c r="BK144" s="106">
        <f>ROUND(L144*K144,2)</f>
        <v>0</v>
      </c>
      <c r="BL144" s="14" t="s">
        <v>193</v>
      </c>
      <c r="BM144" s="14" t="s">
        <v>641</v>
      </c>
    </row>
    <row r="145" spans="2:65" s="10" customFormat="1" ht="22.5" customHeight="1" x14ac:dyDescent="0.3">
      <c r="B145" s="170"/>
      <c r="C145" s="171"/>
      <c r="D145" s="171"/>
      <c r="E145" s="172" t="s">
        <v>21</v>
      </c>
      <c r="F145" s="253" t="s">
        <v>642</v>
      </c>
      <c r="G145" s="254"/>
      <c r="H145" s="254"/>
      <c r="I145" s="254"/>
      <c r="J145" s="171"/>
      <c r="K145" s="173">
        <v>387</v>
      </c>
      <c r="L145" s="171"/>
      <c r="M145" s="171"/>
      <c r="N145" s="171"/>
      <c r="O145" s="171"/>
      <c r="P145" s="171"/>
      <c r="Q145" s="171"/>
      <c r="R145" s="174"/>
      <c r="T145" s="175"/>
      <c r="U145" s="171"/>
      <c r="V145" s="171"/>
      <c r="W145" s="171"/>
      <c r="X145" s="171"/>
      <c r="Y145" s="171"/>
      <c r="Z145" s="171"/>
      <c r="AA145" s="176"/>
      <c r="AT145" s="177" t="s">
        <v>196</v>
      </c>
      <c r="AU145" s="177" t="s">
        <v>145</v>
      </c>
      <c r="AV145" s="10" t="s">
        <v>145</v>
      </c>
      <c r="AW145" s="10" t="s">
        <v>38</v>
      </c>
      <c r="AX145" s="10" t="s">
        <v>80</v>
      </c>
      <c r="AY145" s="177" t="s">
        <v>188</v>
      </c>
    </row>
    <row r="146" spans="2:65" s="9" customFormat="1" ht="29.85" customHeight="1" x14ac:dyDescent="0.3">
      <c r="B146" s="152"/>
      <c r="C146" s="153"/>
      <c r="D146" s="162" t="s">
        <v>158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64">
        <f>BK146</f>
        <v>0</v>
      </c>
      <c r="O146" s="265"/>
      <c r="P146" s="265"/>
      <c r="Q146" s="265"/>
      <c r="R146" s="155"/>
      <c r="T146" s="156"/>
      <c r="U146" s="153"/>
      <c r="V146" s="153"/>
      <c r="W146" s="157">
        <f>SUM(W147:W162)</f>
        <v>0</v>
      </c>
      <c r="X146" s="153"/>
      <c r="Y146" s="157">
        <f>SUM(Y147:Y162)</f>
        <v>109.98419000000001</v>
      </c>
      <c r="Z146" s="153"/>
      <c r="AA146" s="158">
        <f>SUM(AA147:AA162)</f>
        <v>0</v>
      </c>
      <c r="AR146" s="159" t="s">
        <v>23</v>
      </c>
      <c r="AT146" s="160" t="s">
        <v>79</v>
      </c>
      <c r="AU146" s="160" t="s">
        <v>23</v>
      </c>
      <c r="AY146" s="159" t="s">
        <v>188</v>
      </c>
      <c r="BK146" s="161">
        <f>SUM(BK147:BK162)</f>
        <v>0</v>
      </c>
    </row>
    <row r="147" spans="2:65" s="1" customFormat="1" ht="22.5" customHeight="1" x14ac:dyDescent="0.3">
      <c r="B147" s="31"/>
      <c r="C147" s="163" t="s">
        <v>242</v>
      </c>
      <c r="D147" s="163" t="s">
        <v>189</v>
      </c>
      <c r="E147" s="164" t="s">
        <v>248</v>
      </c>
      <c r="F147" s="249" t="s">
        <v>249</v>
      </c>
      <c r="G147" s="250"/>
      <c r="H147" s="250"/>
      <c r="I147" s="250"/>
      <c r="J147" s="165" t="s">
        <v>192</v>
      </c>
      <c r="K147" s="166">
        <v>387</v>
      </c>
      <c r="L147" s="251">
        <v>0</v>
      </c>
      <c r="M147" s="250"/>
      <c r="N147" s="252">
        <f>ROUND(L147*K147,2)</f>
        <v>0</v>
      </c>
      <c r="O147" s="250"/>
      <c r="P147" s="250"/>
      <c r="Q147" s="250"/>
      <c r="R147" s="33"/>
      <c r="T147" s="167" t="s">
        <v>21</v>
      </c>
      <c r="U147" s="40" t="s">
        <v>45</v>
      </c>
      <c r="V147" s="32"/>
      <c r="W147" s="168">
        <f>V147*K147</f>
        <v>0</v>
      </c>
      <c r="X147" s="168">
        <v>0</v>
      </c>
      <c r="Y147" s="168">
        <f>X147*K147</f>
        <v>0</v>
      </c>
      <c r="Z147" s="168">
        <v>0</v>
      </c>
      <c r="AA147" s="169">
        <f>Z147*K147</f>
        <v>0</v>
      </c>
      <c r="AR147" s="14" t="s">
        <v>193</v>
      </c>
      <c r="AT147" s="14" t="s">
        <v>189</v>
      </c>
      <c r="AU147" s="14" t="s">
        <v>145</v>
      </c>
      <c r="AY147" s="14" t="s">
        <v>188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4" t="s">
        <v>23</v>
      </c>
      <c r="BK147" s="106">
        <f>ROUND(L147*K147,2)</f>
        <v>0</v>
      </c>
      <c r="BL147" s="14" t="s">
        <v>193</v>
      </c>
      <c r="BM147" s="14" t="s">
        <v>643</v>
      </c>
    </row>
    <row r="148" spans="2:65" s="10" customFormat="1" ht="22.5" customHeight="1" x14ac:dyDescent="0.3">
      <c r="B148" s="170"/>
      <c r="C148" s="171"/>
      <c r="D148" s="171"/>
      <c r="E148" s="172" t="s">
        <v>21</v>
      </c>
      <c r="F148" s="253" t="s">
        <v>642</v>
      </c>
      <c r="G148" s="254"/>
      <c r="H148" s="254"/>
      <c r="I148" s="254"/>
      <c r="J148" s="171"/>
      <c r="K148" s="173">
        <v>387</v>
      </c>
      <c r="L148" s="171"/>
      <c r="M148" s="171"/>
      <c r="N148" s="171"/>
      <c r="O148" s="171"/>
      <c r="P148" s="171"/>
      <c r="Q148" s="171"/>
      <c r="R148" s="174"/>
      <c r="T148" s="175"/>
      <c r="U148" s="171"/>
      <c r="V148" s="171"/>
      <c r="W148" s="171"/>
      <c r="X148" s="171"/>
      <c r="Y148" s="171"/>
      <c r="Z148" s="171"/>
      <c r="AA148" s="176"/>
      <c r="AT148" s="177" t="s">
        <v>196</v>
      </c>
      <c r="AU148" s="177" t="s">
        <v>145</v>
      </c>
      <c r="AV148" s="10" t="s">
        <v>145</v>
      </c>
      <c r="AW148" s="10" t="s">
        <v>38</v>
      </c>
      <c r="AX148" s="10" t="s">
        <v>80</v>
      </c>
      <c r="AY148" s="177" t="s">
        <v>188</v>
      </c>
    </row>
    <row r="149" spans="2:65" s="1" customFormat="1" ht="31.5" customHeight="1" x14ac:dyDescent="0.3">
      <c r="B149" s="31"/>
      <c r="C149" s="163" t="s">
        <v>247</v>
      </c>
      <c r="D149" s="163" t="s">
        <v>189</v>
      </c>
      <c r="E149" s="164" t="s">
        <v>644</v>
      </c>
      <c r="F149" s="249" t="s">
        <v>645</v>
      </c>
      <c r="G149" s="250"/>
      <c r="H149" s="250"/>
      <c r="I149" s="250"/>
      <c r="J149" s="165" t="s">
        <v>192</v>
      </c>
      <c r="K149" s="166">
        <v>286</v>
      </c>
      <c r="L149" s="251">
        <v>0</v>
      </c>
      <c r="M149" s="250"/>
      <c r="N149" s="252">
        <f>ROUND(L149*K149,2)</f>
        <v>0</v>
      </c>
      <c r="O149" s="250"/>
      <c r="P149" s="250"/>
      <c r="Q149" s="250"/>
      <c r="R149" s="33"/>
      <c r="T149" s="167" t="s">
        <v>21</v>
      </c>
      <c r="U149" s="40" t="s">
        <v>45</v>
      </c>
      <c r="V149" s="32"/>
      <c r="W149" s="168">
        <f>V149*K149</f>
        <v>0</v>
      </c>
      <c r="X149" s="168">
        <v>0</v>
      </c>
      <c r="Y149" s="168">
        <f>X149*K149</f>
        <v>0</v>
      </c>
      <c r="Z149" s="168">
        <v>0</v>
      </c>
      <c r="AA149" s="169">
        <f>Z149*K149</f>
        <v>0</v>
      </c>
      <c r="AR149" s="14" t="s">
        <v>193</v>
      </c>
      <c r="AT149" s="14" t="s">
        <v>189</v>
      </c>
      <c r="AU149" s="14" t="s">
        <v>145</v>
      </c>
      <c r="AY149" s="14" t="s">
        <v>188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4" t="s">
        <v>23</v>
      </c>
      <c r="BK149" s="106">
        <f>ROUND(L149*K149,2)</f>
        <v>0</v>
      </c>
      <c r="BL149" s="14" t="s">
        <v>193</v>
      </c>
      <c r="BM149" s="14" t="s">
        <v>646</v>
      </c>
    </row>
    <row r="150" spans="2:65" s="10" customFormat="1" ht="22.5" customHeight="1" x14ac:dyDescent="0.3">
      <c r="B150" s="170"/>
      <c r="C150" s="171"/>
      <c r="D150" s="171"/>
      <c r="E150" s="172" t="s">
        <v>21</v>
      </c>
      <c r="F150" s="253" t="s">
        <v>647</v>
      </c>
      <c r="G150" s="254"/>
      <c r="H150" s="254"/>
      <c r="I150" s="254"/>
      <c r="J150" s="171"/>
      <c r="K150" s="173">
        <v>286</v>
      </c>
      <c r="L150" s="171"/>
      <c r="M150" s="171"/>
      <c r="N150" s="171"/>
      <c r="O150" s="171"/>
      <c r="P150" s="171"/>
      <c r="Q150" s="171"/>
      <c r="R150" s="174"/>
      <c r="T150" s="175"/>
      <c r="U150" s="171"/>
      <c r="V150" s="171"/>
      <c r="W150" s="171"/>
      <c r="X150" s="171"/>
      <c r="Y150" s="171"/>
      <c r="Z150" s="171"/>
      <c r="AA150" s="176"/>
      <c r="AT150" s="177" t="s">
        <v>196</v>
      </c>
      <c r="AU150" s="177" t="s">
        <v>145</v>
      </c>
      <c r="AV150" s="10" t="s">
        <v>145</v>
      </c>
      <c r="AW150" s="10" t="s">
        <v>38</v>
      </c>
      <c r="AX150" s="10" t="s">
        <v>80</v>
      </c>
      <c r="AY150" s="177" t="s">
        <v>188</v>
      </c>
    </row>
    <row r="151" spans="2:65" s="1" customFormat="1" ht="31.5" customHeight="1" x14ac:dyDescent="0.3">
      <c r="B151" s="31"/>
      <c r="C151" s="163" t="s">
        <v>251</v>
      </c>
      <c r="D151" s="163" t="s">
        <v>189</v>
      </c>
      <c r="E151" s="164" t="s">
        <v>267</v>
      </c>
      <c r="F151" s="249" t="s">
        <v>268</v>
      </c>
      <c r="G151" s="250"/>
      <c r="H151" s="250"/>
      <c r="I151" s="250"/>
      <c r="J151" s="165" t="s">
        <v>192</v>
      </c>
      <c r="K151" s="166">
        <v>101</v>
      </c>
      <c r="L151" s="251">
        <v>0</v>
      </c>
      <c r="M151" s="250"/>
      <c r="N151" s="252">
        <f>ROUND(L151*K151,2)</f>
        <v>0</v>
      </c>
      <c r="O151" s="250"/>
      <c r="P151" s="250"/>
      <c r="Q151" s="250"/>
      <c r="R151" s="33"/>
      <c r="T151" s="167" t="s">
        <v>21</v>
      </c>
      <c r="U151" s="40" t="s">
        <v>45</v>
      </c>
      <c r="V151" s="32"/>
      <c r="W151" s="168">
        <f>V151*K151</f>
        <v>0</v>
      </c>
      <c r="X151" s="168">
        <v>8.4250000000000005E-2</v>
      </c>
      <c r="Y151" s="168">
        <f>X151*K151</f>
        <v>8.5092499999999998</v>
      </c>
      <c r="Z151" s="168">
        <v>0</v>
      </c>
      <c r="AA151" s="169">
        <f>Z151*K151</f>
        <v>0</v>
      </c>
      <c r="AR151" s="14" t="s">
        <v>193</v>
      </c>
      <c r="AT151" s="14" t="s">
        <v>189</v>
      </c>
      <c r="AU151" s="14" t="s">
        <v>145</v>
      </c>
      <c r="AY151" s="14" t="s">
        <v>188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4" t="s">
        <v>23</v>
      </c>
      <c r="BK151" s="106">
        <f>ROUND(L151*K151,2)</f>
        <v>0</v>
      </c>
      <c r="BL151" s="14" t="s">
        <v>193</v>
      </c>
      <c r="BM151" s="14" t="s">
        <v>648</v>
      </c>
    </row>
    <row r="152" spans="2:65" s="10" customFormat="1" ht="22.5" customHeight="1" x14ac:dyDescent="0.3">
      <c r="B152" s="170"/>
      <c r="C152" s="171"/>
      <c r="D152" s="171"/>
      <c r="E152" s="172" t="s">
        <v>21</v>
      </c>
      <c r="F152" s="253" t="s">
        <v>649</v>
      </c>
      <c r="G152" s="254"/>
      <c r="H152" s="254"/>
      <c r="I152" s="254"/>
      <c r="J152" s="171"/>
      <c r="K152" s="173">
        <v>101</v>
      </c>
      <c r="L152" s="171"/>
      <c r="M152" s="171"/>
      <c r="N152" s="171"/>
      <c r="O152" s="171"/>
      <c r="P152" s="171"/>
      <c r="Q152" s="171"/>
      <c r="R152" s="174"/>
      <c r="T152" s="175"/>
      <c r="U152" s="171"/>
      <c r="V152" s="171"/>
      <c r="W152" s="171"/>
      <c r="X152" s="171"/>
      <c r="Y152" s="171"/>
      <c r="Z152" s="171"/>
      <c r="AA152" s="176"/>
      <c r="AT152" s="177" t="s">
        <v>196</v>
      </c>
      <c r="AU152" s="177" t="s">
        <v>145</v>
      </c>
      <c r="AV152" s="10" t="s">
        <v>145</v>
      </c>
      <c r="AW152" s="10" t="s">
        <v>38</v>
      </c>
      <c r="AX152" s="10" t="s">
        <v>80</v>
      </c>
      <c r="AY152" s="177" t="s">
        <v>188</v>
      </c>
    </row>
    <row r="153" spans="2:65" s="1" customFormat="1" ht="22.5" customHeight="1" x14ac:dyDescent="0.3">
      <c r="B153" s="31"/>
      <c r="C153" s="178" t="s">
        <v>256</v>
      </c>
      <c r="D153" s="178" t="s">
        <v>261</v>
      </c>
      <c r="E153" s="179" t="s">
        <v>650</v>
      </c>
      <c r="F153" s="256" t="s">
        <v>273</v>
      </c>
      <c r="G153" s="257"/>
      <c r="H153" s="257"/>
      <c r="I153" s="257"/>
      <c r="J153" s="180" t="s">
        <v>192</v>
      </c>
      <c r="K153" s="181">
        <v>97.308000000000007</v>
      </c>
      <c r="L153" s="258">
        <v>0</v>
      </c>
      <c r="M153" s="257"/>
      <c r="N153" s="259">
        <f>ROUND(L153*K153,2)</f>
        <v>0</v>
      </c>
      <c r="O153" s="250"/>
      <c r="P153" s="250"/>
      <c r="Q153" s="250"/>
      <c r="R153" s="33"/>
      <c r="T153" s="167" t="s">
        <v>21</v>
      </c>
      <c r="U153" s="40" t="s">
        <v>45</v>
      </c>
      <c r="V153" s="32"/>
      <c r="W153" s="168">
        <f>V153*K153</f>
        <v>0</v>
      </c>
      <c r="X153" s="168">
        <v>0.13100000000000001</v>
      </c>
      <c r="Y153" s="168">
        <f>X153*K153</f>
        <v>12.747348000000001</v>
      </c>
      <c r="Z153" s="168">
        <v>0</v>
      </c>
      <c r="AA153" s="169">
        <f>Z153*K153</f>
        <v>0</v>
      </c>
      <c r="AR153" s="14" t="s">
        <v>227</v>
      </c>
      <c r="AT153" s="14" t="s">
        <v>261</v>
      </c>
      <c r="AU153" s="14" t="s">
        <v>145</v>
      </c>
      <c r="AY153" s="14" t="s">
        <v>188</v>
      </c>
      <c r="BE153" s="106">
        <f>IF(U153="základní",N153,0)</f>
        <v>0</v>
      </c>
      <c r="BF153" s="106">
        <f>IF(U153="snížená",N153,0)</f>
        <v>0</v>
      </c>
      <c r="BG153" s="106">
        <f>IF(U153="zákl. přenesená",N153,0)</f>
        <v>0</v>
      </c>
      <c r="BH153" s="106">
        <f>IF(U153="sníž. přenesená",N153,0)</f>
        <v>0</v>
      </c>
      <c r="BI153" s="106">
        <f>IF(U153="nulová",N153,0)</f>
        <v>0</v>
      </c>
      <c r="BJ153" s="14" t="s">
        <v>23</v>
      </c>
      <c r="BK153" s="106">
        <f>ROUND(L153*K153,2)</f>
        <v>0</v>
      </c>
      <c r="BL153" s="14" t="s">
        <v>193</v>
      </c>
      <c r="BM153" s="14" t="s">
        <v>651</v>
      </c>
    </row>
    <row r="154" spans="2:65" s="10" customFormat="1" ht="22.5" customHeight="1" x14ac:dyDescent="0.3">
      <c r="B154" s="170"/>
      <c r="C154" s="171"/>
      <c r="D154" s="171"/>
      <c r="E154" s="172" t="s">
        <v>21</v>
      </c>
      <c r="F154" s="253" t="s">
        <v>652</v>
      </c>
      <c r="G154" s="254"/>
      <c r="H154" s="254"/>
      <c r="I154" s="254"/>
      <c r="J154" s="171"/>
      <c r="K154" s="173">
        <v>97.308000000000007</v>
      </c>
      <c r="L154" s="171"/>
      <c r="M154" s="171"/>
      <c r="N154" s="171"/>
      <c r="O154" s="171"/>
      <c r="P154" s="171"/>
      <c r="Q154" s="171"/>
      <c r="R154" s="174"/>
      <c r="T154" s="175"/>
      <c r="U154" s="171"/>
      <c r="V154" s="171"/>
      <c r="W154" s="171"/>
      <c r="X154" s="171"/>
      <c r="Y154" s="171"/>
      <c r="Z154" s="171"/>
      <c r="AA154" s="176"/>
      <c r="AT154" s="177" t="s">
        <v>196</v>
      </c>
      <c r="AU154" s="177" t="s">
        <v>145</v>
      </c>
      <c r="AV154" s="10" t="s">
        <v>145</v>
      </c>
      <c r="AW154" s="10" t="s">
        <v>38</v>
      </c>
      <c r="AX154" s="10" t="s">
        <v>80</v>
      </c>
      <c r="AY154" s="177" t="s">
        <v>188</v>
      </c>
    </row>
    <row r="155" spans="2:65" s="1" customFormat="1" ht="44.25" customHeight="1" x14ac:dyDescent="0.3">
      <c r="B155" s="31"/>
      <c r="C155" s="178" t="s">
        <v>9</v>
      </c>
      <c r="D155" s="178" t="s">
        <v>261</v>
      </c>
      <c r="E155" s="179" t="s">
        <v>653</v>
      </c>
      <c r="F155" s="256" t="s">
        <v>654</v>
      </c>
      <c r="G155" s="257"/>
      <c r="H155" s="257"/>
      <c r="I155" s="257"/>
      <c r="J155" s="180" t="s">
        <v>192</v>
      </c>
      <c r="K155" s="181">
        <v>1.958</v>
      </c>
      <c r="L155" s="258">
        <v>0</v>
      </c>
      <c r="M155" s="257"/>
      <c r="N155" s="259">
        <f>ROUND(L155*K155,2)</f>
        <v>0</v>
      </c>
      <c r="O155" s="250"/>
      <c r="P155" s="250"/>
      <c r="Q155" s="250"/>
      <c r="R155" s="33"/>
      <c r="T155" s="167" t="s">
        <v>21</v>
      </c>
      <c r="U155" s="40" t="s">
        <v>45</v>
      </c>
      <c r="V155" s="32"/>
      <c r="W155" s="168">
        <f>V155*K155</f>
        <v>0</v>
      </c>
      <c r="X155" s="168">
        <v>0.13100000000000001</v>
      </c>
      <c r="Y155" s="168">
        <f>X155*K155</f>
        <v>0.256498</v>
      </c>
      <c r="Z155" s="168">
        <v>0</v>
      </c>
      <c r="AA155" s="169">
        <f>Z155*K155</f>
        <v>0</v>
      </c>
      <c r="AR155" s="14" t="s">
        <v>227</v>
      </c>
      <c r="AT155" s="14" t="s">
        <v>261</v>
      </c>
      <c r="AU155" s="14" t="s">
        <v>145</v>
      </c>
      <c r="AY155" s="14" t="s">
        <v>188</v>
      </c>
      <c r="BE155" s="106">
        <f>IF(U155="základní",N155,0)</f>
        <v>0</v>
      </c>
      <c r="BF155" s="106">
        <f>IF(U155="snížená",N155,0)</f>
        <v>0</v>
      </c>
      <c r="BG155" s="106">
        <f>IF(U155="zákl. přenesená",N155,0)</f>
        <v>0</v>
      </c>
      <c r="BH155" s="106">
        <f>IF(U155="sníž. přenesená",N155,0)</f>
        <v>0</v>
      </c>
      <c r="BI155" s="106">
        <f>IF(U155="nulová",N155,0)</f>
        <v>0</v>
      </c>
      <c r="BJ155" s="14" t="s">
        <v>23</v>
      </c>
      <c r="BK155" s="106">
        <f>ROUND(L155*K155,2)</f>
        <v>0</v>
      </c>
      <c r="BL155" s="14" t="s">
        <v>193</v>
      </c>
      <c r="BM155" s="14" t="s">
        <v>655</v>
      </c>
    </row>
    <row r="156" spans="2:65" s="10" customFormat="1" ht="22.5" customHeight="1" x14ac:dyDescent="0.3">
      <c r="B156" s="170"/>
      <c r="C156" s="171"/>
      <c r="D156" s="171"/>
      <c r="E156" s="172" t="s">
        <v>21</v>
      </c>
      <c r="F156" s="253" t="s">
        <v>656</v>
      </c>
      <c r="G156" s="254"/>
      <c r="H156" s="254"/>
      <c r="I156" s="254"/>
      <c r="J156" s="171"/>
      <c r="K156" s="173">
        <v>1.958</v>
      </c>
      <c r="L156" s="171"/>
      <c r="M156" s="171"/>
      <c r="N156" s="171"/>
      <c r="O156" s="171"/>
      <c r="P156" s="171"/>
      <c r="Q156" s="171"/>
      <c r="R156" s="174"/>
      <c r="T156" s="175"/>
      <c r="U156" s="171"/>
      <c r="V156" s="171"/>
      <c r="W156" s="171"/>
      <c r="X156" s="171"/>
      <c r="Y156" s="171"/>
      <c r="Z156" s="171"/>
      <c r="AA156" s="176"/>
      <c r="AT156" s="177" t="s">
        <v>196</v>
      </c>
      <c r="AU156" s="177" t="s">
        <v>145</v>
      </c>
      <c r="AV156" s="10" t="s">
        <v>145</v>
      </c>
      <c r="AW156" s="10" t="s">
        <v>38</v>
      </c>
      <c r="AX156" s="10" t="s">
        <v>80</v>
      </c>
      <c r="AY156" s="177" t="s">
        <v>188</v>
      </c>
    </row>
    <row r="157" spans="2:65" s="1" customFormat="1" ht="31.5" customHeight="1" x14ac:dyDescent="0.3">
      <c r="B157" s="31"/>
      <c r="C157" s="178" t="s">
        <v>266</v>
      </c>
      <c r="D157" s="178" t="s">
        <v>261</v>
      </c>
      <c r="E157" s="179" t="s">
        <v>657</v>
      </c>
      <c r="F157" s="256" t="s">
        <v>658</v>
      </c>
      <c r="G157" s="257"/>
      <c r="H157" s="257"/>
      <c r="I157" s="257"/>
      <c r="J157" s="180" t="s">
        <v>192</v>
      </c>
      <c r="K157" s="181">
        <v>3.754</v>
      </c>
      <c r="L157" s="258">
        <v>0</v>
      </c>
      <c r="M157" s="257"/>
      <c r="N157" s="259">
        <f>ROUND(L157*K157,2)</f>
        <v>0</v>
      </c>
      <c r="O157" s="250"/>
      <c r="P157" s="250"/>
      <c r="Q157" s="250"/>
      <c r="R157" s="33"/>
      <c r="T157" s="167" t="s">
        <v>21</v>
      </c>
      <c r="U157" s="40" t="s">
        <v>45</v>
      </c>
      <c r="V157" s="32"/>
      <c r="W157" s="168">
        <f>V157*K157</f>
        <v>0</v>
      </c>
      <c r="X157" s="168">
        <v>0.13100000000000001</v>
      </c>
      <c r="Y157" s="168">
        <f>X157*K157</f>
        <v>0.49177400000000004</v>
      </c>
      <c r="Z157" s="168">
        <v>0</v>
      </c>
      <c r="AA157" s="169">
        <f>Z157*K157</f>
        <v>0</v>
      </c>
      <c r="AR157" s="14" t="s">
        <v>227</v>
      </c>
      <c r="AT157" s="14" t="s">
        <v>261</v>
      </c>
      <c r="AU157" s="14" t="s">
        <v>145</v>
      </c>
      <c r="AY157" s="14" t="s">
        <v>188</v>
      </c>
      <c r="BE157" s="106">
        <f>IF(U157="základní",N157,0)</f>
        <v>0</v>
      </c>
      <c r="BF157" s="106">
        <f>IF(U157="snížená",N157,0)</f>
        <v>0</v>
      </c>
      <c r="BG157" s="106">
        <f>IF(U157="zákl. přenesená",N157,0)</f>
        <v>0</v>
      </c>
      <c r="BH157" s="106">
        <f>IF(U157="sníž. přenesená",N157,0)</f>
        <v>0</v>
      </c>
      <c r="BI157" s="106">
        <f>IF(U157="nulová",N157,0)</f>
        <v>0</v>
      </c>
      <c r="BJ157" s="14" t="s">
        <v>23</v>
      </c>
      <c r="BK157" s="106">
        <f>ROUND(L157*K157,2)</f>
        <v>0</v>
      </c>
      <c r="BL157" s="14" t="s">
        <v>193</v>
      </c>
      <c r="BM157" s="14" t="s">
        <v>659</v>
      </c>
    </row>
    <row r="158" spans="2:65" s="10" customFormat="1" ht="22.5" customHeight="1" x14ac:dyDescent="0.3">
      <c r="B158" s="170"/>
      <c r="C158" s="171"/>
      <c r="D158" s="171"/>
      <c r="E158" s="172" t="s">
        <v>21</v>
      </c>
      <c r="F158" s="253" t="s">
        <v>660</v>
      </c>
      <c r="G158" s="254"/>
      <c r="H158" s="254"/>
      <c r="I158" s="254"/>
      <c r="J158" s="171"/>
      <c r="K158" s="173">
        <v>3.754</v>
      </c>
      <c r="L158" s="171"/>
      <c r="M158" s="171"/>
      <c r="N158" s="171"/>
      <c r="O158" s="171"/>
      <c r="P158" s="171"/>
      <c r="Q158" s="171"/>
      <c r="R158" s="174"/>
      <c r="T158" s="175"/>
      <c r="U158" s="171"/>
      <c r="V158" s="171"/>
      <c r="W158" s="171"/>
      <c r="X158" s="171"/>
      <c r="Y158" s="171"/>
      <c r="Z158" s="171"/>
      <c r="AA158" s="176"/>
      <c r="AT158" s="177" t="s">
        <v>196</v>
      </c>
      <c r="AU158" s="177" t="s">
        <v>145</v>
      </c>
      <c r="AV158" s="10" t="s">
        <v>145</v>
      </c>
      <c r="AW158" s="10" t="s">
        <v>38</v>
      </c>
      <c r="AX158" s="10" t="s">
        <v>80</v>
      </c>
      <c r="AY158" s="177" t="s">
        <v>188</v>
      </c>
    </row>
    <row r="159" spans="2:65" s="1" customFormat="1" ht="31.5" customHeight="1" x14ac:dyDescent="0.3">
      <c r="B159" s="31"/>
      <c r="C159" s="163" t="s">
        <v>271</v>
      </c>
      <c r="D159" s="163" t="s">
        <v>189</v>
      </c>
      <c r="E159" s="164" t="s">
        <v>661</v>
      </c>
      <c r="F159" s="249" t="s">
        <v>662</v>
      </c>
      <c r="G159" s="250"/>
      <c r="H159" s="250"/>
      <c r="I159" s="250"/>
      <c r="J159" s="165" t="s">
        <v>192</v>
      </c>
      <c r="K159" s="166">
        <v>286</v>
      </c>
      <c r="L159" s="251">
        <v>0</v>
      </c>
      <c r="M159" s="250"/>
      <c r="N159" s="252">
        <f>ROUND(L159*K159,2)</f>
        <v>0</v>
      </c>
      <c r="O159" s="250"/>
      <c r="P159" s="250"/>
      <c r="Q159" s="250"/>
      <c r="R159" s="33"/>
      <c r="T159" s="167" t="s">
        <v>21</v>
      </c>
      <c r="U159" s="40" t="s">
        <v>45</v>
      </c>
      <c r="V159" s="32"/>
      <c r="W159" s="168">
        <f>V159*K159</f>
        <v>0</v>
      </c>
      <c r="X159" s="168">
        <v>0.10362</v>
      </c>
      <c r="Y159" s="168">
        <f>X159*K159</f>
        <v>29.63532</v>
      </c>
      <c r="Z159" s="168">
        <v>0</v>
      </c>
      <c r="AA159" s="169">
        <f>Z159*K159</f>
        <v>0</v>
      </c>
      <c r="AR159" s="14" t="s">
        <v>193</v>
      </c>
      <c r="AT159" s="14" t="s">
        <v>189</v>
      </c>
      <c r="AU159" s="14" t="s">
        <v>145</v>
      </c>
      <c r="AY159" s="14" t="s">
        <v>188</v>
      </c>
      <c r="BE159" s="106">
        <f>IF(U159="základní",N159,0)</f>
        <v>0</v>
      </c>
      <c r="BF159" s="106">
        <f>IF(U159="snížená",N159,0)</f>
        <v>0</v>
      </c>
      <c r="BG159" s="106">
        <f>IF(U159="zákl. přenesená",N159,0)</f>
        <v>0</v>
      </c>
      <c r="BH159" s="106">
        <f>IF(U159="sníž. přenesená",N159,0)</f>
        <v>0</v>
      </c>
      <c r="BI159" s="106">
        <f>IF(U159="nulová",N159,0)</f>
        <v>0</v>
      </c>
      <c r="BJ159" s="14" t="s">
        <v>23</v>
      </c>
      <c r="BK159" s="106">
        <f>ROUND(L159*K159,2)</f>
        <v>0</v>
      </c>
      <c r="BL159" s="14" t="s">
        <v>193</v>
      </c>
      <c r="BM159" s="14" t="s">
        <v>663</v>
      </c>
    </row>
    <row r="160" spans="2:65" s="10" customFormat="1" ht="22.5" customHeight="1" x14ac:dyDescent="0.3">
      <c r="B160" s="170"/>
      <c r="C160" s="171"/>
      <c r="D160" s="171"/>
      <c r="E160" s="172" t="s">
        <v>21</v>
      </c>
      <c r="F160" s="253" t="s">
        <v>664</v>
      </c>
      <c r="G160" s="254"/>
      <c r="H160" s="254"/>
      <c r="I160" s="254"/>
      <c r="J160" s="171"/>
      <c r="K160" s="173">
        <v>286</v>
      </c>
      <c r="L160" s="171"/>
      <c r="M160" s="171"/>
      <c r="N160" s="171"/>
      <c r="O160" s="171"/>
      <c r="P160" s="171"/>
      <c r="Q160" s="171"/>
      <c r="R160" s="174"/>
      <c r="T160" s="175"/>
      <c r="U160" s="171"/>
      <c r="V160" s="171"/>
      <c r="W160" s="171"/>
      <c r="X160" s="171"/>
      <c r="Y160" s="171"/>
      <c r="Z160" s="171"/>
      <c r="AA160" s="176"/>
      <c r="AT160" s="177" t="s">
        <v>196</v>
      </c>
      <c r="AU160" s="177" t="s">
        <v>145</v>
      </c>
      <c r="AV160" s="10" t="s">
        <v>145</v>
      </c>
      <c r="AW160" s="10" t="s">
        <v>38</v>
      </c>
      <c r="AX160" s="10" t="s">
        <v>80</v>
      </c>
      <c r="AY160" s="177" t="s">
        <v>188</v>
      </c>
    </row>
    <row r="161" spans="2:65" s="1" customFormat="1" ht="44.25" customHeight="1" x14ac:dyDescent="0.3">
      <c r="B161" s="31"/>
      <c r="C161" s="178" t="s">
        <v>281</v>
      </c>
      <c r="D161" s="178" t="s">
        <v>261</v>
      </c>
      <c r="E161" s="179" t="s">
        <v>665</v>
      </c>
      <c r="F161" s="256" t="s">
        <v>666</v>
      </c>
      <c r="G161" s="257"/>
      <c r="H161" s="257"/>
      <c r="I161" s="257"/>
      <c r="J161" s="180" t="s">
        <v>192</v>
      </c>
      <c r="K161" s="181">
        <v>291.72000000000003</v>
      </c>
      <c r="L161" s="258">
        <v>0</v>
      </c>
      <c r="M161" s="257"/>
      <c r="N161" s="259">
        <f>ROUND(L161*K161,2)</f>
        <v>0</v>
      </c>
      <c r="O161" s="250"/>
      <c r="P161" s="250"/>
      <c r="Q161" s="250"/>
      <c r="R161" s="33"/>
      <c r="T161" s="167" t="s">
        <v>21</v>
      </c>
      <c r="U161" s="40" t="s">
        <v>45</v>
      </c>
      <c r="V161" s="32"/>
      <c r="W161" s="168">
        <f>V161*K161</f>
        <v>0</v>
      </c>
      <c r="X161" s="168">
        <v>0.2</v>
      </c>
      <c r="Y161" s="168">
        <f>X161*K161</f>
        <v>58.344000000000008</v>
      </c>
      <c r="Z161" s="168">
        <v>0</v>
      </c>
      <c r="AA161" s="169">
        <f>Z161*K161</f>
        <v>0</v>
      </c>
      <c r="AR161" s="14" t="s">
        <v>227</v>
      </c>
      <c r="AT161" s="14" t="s">
        <v>261</v>
      </c>
      <c r="AU161" s="14" t="s">
        <v>145</v>
      </c>
      <c r="AY161" s="14" t="s">
        <v>188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4" t="s">
        <v>23</v>
      </c>
      <c r="BK161" s="106">
        <f>ROUND(L161*K161,2)</f>
        <v>0</v>
      </c>
      <c r="BL161" s="14" t="s">
        <v>193</v>
      </c>
      <c r="BM161" s="14" t="s">
        <v>667</v>
      </c>
    </row>
    <row r="162" spans="2:65" s="10" customFormat="1" ht="22.5" customHeight="1" x14ac:dyDescent="0.3">
      <c r="B162" s="170"/>
      <c r="C162" s="171"/>
      <c r="D162" s="171"/>
      <c r="E162" s="172" t="s">
        <v>21</v>
      </c>
      <c r="F162" s="253" t="s">
        <v>668</v>
      </c>
      <c r="G162" s="254"/>
      <c r="H162" s="254"/>
      <c r="I162" s="254"/>
      <c r="J162" s="171"/>
      <c r="K162" s="173">
        <v>291.72000000000003</v>
      </c>
      <c r="L162" s="171"/>
      <c r="M162" s="171"/>
      <c r="N162" s="171"/>
      <c r="O162" s="171"/>
      <c r="P162" s="171"/>
      <c r="Q162" s="171"/>
      <c r="R162" s="174"/>
      <c r="T162" s="175"/>
      <c r="U162" s="171"/>
      <c r="V162" s="171"/>
      <c r="W162" s="171"/>
      <c r="X162" s="171"/>
      <c r="Y162" s="171"/>
      <c r="Z162" s="171"/>
      <c r="AA162" s="176"/>
      <c r="AT162" s="177" t="s">
        <v>196</v>
      </c>
      <c r="AU162" s="177" t="s">
        <v>145</v>
      </c>
      <c r="AV162" s="10" t="s">
        <v>145</v>
      </c>
      <c r="AW162" s="10" t="s">
        <v>38</v>
      </c>
      <c r="AX162" s="10" t="s">
        <v>80</v>
      </c>
      <c r="AY162" s="177" t="s">
        <v>188</v>
      </c>
    </row>
    <row r="163" spans="2:65" s="9" customFormat="1" ht="29.85" customHeight="1" x14ac:dyDescent="0.3">
      <c r="B163" s="152"/>
      <c r="C163" s="153"/>
      <c r="D163" s="162" t="s">
        <v>159</v>
      </c>
      <c r="E163" s="162"/>
      <c r="F163" s="162"/>
      <c r="G163" s="162"/>
      <c r="H163" s="162"/>
      <c r="I163" s="162"/>
      <c r="J163" s="162"/>
      <c r="K163" s="162"/>
      <c r="L163" s="162"/>
      <c r="M163" s="162"/>
      <c r="N163" s="264">
        <f>BK163</f>
        <v>0</v>
      </c>
      <c r="O163" s="265"/>
      <c r="P163" s="265"/>
      <c r="Q163" s="265"/>
      <c r="R163" s="155"/>
      <c r="T163" s="156"/>
      <c r="U163" s="153"/>
      <c r="V163" s="153"/>
      <c r="W163" s="157">
        <f>SUM(W164:W178)</f>
        <v>0</v>
      </c>
      <c r="X163" s="153"/>
      <c r="Y163" s="157">
        <f>SUM(Y164:Y178)</f>
        <v>43.792760000000008</v>
      </c>
      <c r="Z163" s="153"/>
      <c r="AA163" s="158">
        <f>SUM(AA164:AA178)</f>
        <v>0</v>
      </c>
      <c r="AR163" s="159" t="s">
        <v>23</v>
      </c>
      <c r="AT163" s="160" t="s">
        <v>79</v>
      </c>
      <c r="AU163" s="160" t="s">
        <v>23</v>
      </c>
      <c r="AY163" s="159" t="s">
        <v>188</v>
      </c>
      <c r="BK163" s="161">
        <f>SUM(BK164:BK178)</f>
        <v>0</v>
      </c>
    </row>
    <row r="164" spans="2:65" s="1" customFormat="1" ht="31.5" customHeight="1" x14ac:dyDescent="0.3">
      <c r="B164" s="31"/>
      <c r="C164" s="163" t="s">
        <v>286</v>
      </c>
      <c r="D164" s="163" t="s">
        <v>189</v>
      </c>
      <c r="E164" s="164" t="s">
        <v>669</v>
      </c>
      <c r="F164" s="249" t="s">
        <v>670</v>
      </c>
      <c r="G164" s="250"/>
      <c r="H164" s="250"/>
      <c r="I164" s="250"/>
      <c r="J164" s="165" t="s">
        <v>203</v>
      </c>
      <c r="K164" s="166">
        <v>119</v>
      </c>
      <c r="L164" s="251">
        <v>0</v>
      </c>
      <c r="M164" s="250"/>
      <c r="N164" s="252">
        <f>ROUND(L164*K164,2)</f>
        <v>0</v>
      </c>
      <c r="O164" s="250"/>
      <c r="P164" s="250"/>
      <c r="Q164" s="250"/>
      <c r="R164" s="33"/>
      <c r="T164" s="167" t="s">
        <v>21</v>
      </c>
      <c r="U164" s="40" t="s">
        <v>45</v>
      </c>
      <c r="V164" s="32"/>
      <c r="W164" s="168">
        <f>V164*K164</f>
        <v>0</v>
      </c>
      <c r="X164" s="168">
        <v>8.9779999999999999E-2</v>
      </c>
      <c r="Y164" s="168">
        <f>X164*K164</f>
        <v>10.683819999999999</v>
      </c>
      <c r="Z164" s="168">
        <v>0</v>
      </c>
      <c r="AA164" s="169">
        <f>Z164*K164</f>
        <v>0</v>
      </c>
      <c r="AR164" s="14" t="s">
        <v>193</v>
      </c>
      <c r="AT164" s="14" t="s">
        <v>189</v>
      </c>
      <c r="AU164" s="14" t="s">
        <v>145</v>
      </c>
      <c r="AY164" s="14" t="s">
        <v>188</v>
      </c>
      <c r="BE164" s="106">
        <f>IF(U164="základní",N164,0)</f>
        <v>0</v>
      </c>
      <c r="BF164" s="106">
        <f>IF(U164="snížená",N164,0)</f>
        <v>0</v>
      </c>
      <c r="BG164" s="106">
        <f>IF(U164="zákl. přenesená",N164,0)</f>
        <v>0</v>
      </c>
      <c r="BH164" s="106">
        <f>IF(U164="sníž. přenesená",N164,0)</f>
        <v>0</v>
      </c>
      <c r="BI164" s="106">
        <f>IF(U164="nulová",N164,0)</f>
        <v>0</v>
      </c>
      <c r="BJ164" s="14" t="s">
        <v>23</v>
      </c>
      <c r="BK164" s="106">
        <f>ROUND(L164*K164,2)</f>
        <v>0</v>
      </c>
      <c r="BL164" s="14" t="s">
        <v>193</v>
      </c>
      <c r="BM164" s="14" t="s">
        <v>671</v>
      </c>
    </row>
    <row r="165" spans="2:65" s="10" customFormat="1" ht="22.5" customHeight="1" x14ac:dyDescent="0.3">
      <c r="B165" s="170"/>
      <c r="C165" s="171"/>
      <c r="D165" s="171"/>
      <c r="E165" s="172" t="s">
        <v>21</v>
      </c>
      <c r="F165" s="253" t="s">
        <v>672</v>
      </c>
      <c r="G165" s="254"/>
      <c r="H165" s="254"/>
      <c r="I165" s="254"/>
      <c r="J165" s="171"/>
      <c r="K165" s="173">
        <v>119</v>
      </c>
      <c r="L165" s="171"/>
      <c r="M165" s="171"/>
      <c r="N165" s="171"/>
      <c r="O165" s="171"/>
      <c r="P165" s="171"/>
      <c r="Q165" s="171"/>
      <c r="R165" s="174"/>
      <c r="T165" s="175"/>
      <c r="U165" s="171"/>
      <c r="V165" s="171"/>
      <c r="W165" s="171"/>
      <c r="X165" s="171"/>
      <c r="Y165" s="171"/>
      <c r="Z165" s="171"/>
      <c r="AA165" s="176"/>
      <c r="AT165" s="177" t="s">
        <v>196</v>
      </c>
      <c r="AU165" s="177" t="s">
        <v>145</v>
      </c>
      <c r="AV165" s="10" t="s">
        <v>145</v>
      </c>
      <c r="AW165" s="10" t="s">
        <v>38</v>
      </c>
      <c r="AX165" s="10" t="s">
        <v>80</v>
      </c>
      <c r="AY165" s="177" t="s">
        <v>188</v>
      </c>
    </row>
    <row r="166" spans="2:65" s="1" customFormat="1" ht="31.5" customHeight="1" x14ac:dyDescent="0.3">
      <c r="B166" s="31"/>
      <c r="C166" s="178" t="s">
        <v>291</v>
      </c>
      <c r="D166" s="178" t="s">
        <v>261</v>
      </c>
      <c r="E166" s="179" t="s">
        <v>262</v>
      </c>
      <c r="F166" s="256" t="s">
        <v>673</v>
      </c>
      <c r="G166" s="257"/>
      <c r="H166" s="257"/>
      <c r="I166" s="257"/>
      <c r="J166" s="180" t="s">
        <v>230</v>
      </c>
      <c r="K166" s="181">
        <v>2.4039999999999999</v>
      </c>
      <c r="L166" s="258">
        <v>0</v>
      </c>
      <c r="M166" s="257"/>
      <c r="N166" s="259">
        <f>ROUND(L166*K166,2)</f>
        <v>0</v>
      </c>
      <c r="O166" s="250"/>
      <c r="P166" s="250"/>
      <c r="Q166" s="250"/>
      <c r="R166" s="33"/>
      <c r="T166" s="167" t="s">
        <v>21</v>
      </c>
      <c r="U166" s="40" t="s">
        <v>45</v>
      </c>
      <c r="V166" s="32"/>
      <c r="W166" s="168">
        <f>V166*K166</f>
        <v>0</v>
      </c>
      <c r="X166" s="168">
        <v>1</v>
      </c>
      <c r="Y166" s="168">
        <f>X166*K166</f>
        <v>2.4039999999999999</v>
      </c>
      <c r="Z166" s="168">
        <v>0</v>
      </c>
      <c r="AA166" s="169">
        <f>Z166*K166</f>
        <v>0</v>
      </c>
      <c r="AR166" s="14" t="s">
        <v>227</v>
      </c>
      <c r="AT166" s="14" t="s">
        <v>261</v>
      </c>
      <c r="AU166" s="14" t="s">
        <v>145</v>
      </c>
      <c r="AY166" s="14" t="s">
        <v>188</v>
      </c>
      <c r="BE166" s="106">
        <f>IF(U166="základní",N166,0)</f>
        <v>0</v>
      </c>
      <c r="BF166" s="106">
        <f>IF(U166="snížená",N166,0)</f>
        <v>0</v>
      </c>
      <c r="BG166" s="106">
        <f>IF(U166="zákl. přenesená",N166,0)</f>
        <v>0</v>
      </c>
      <c r="BH166" s="106">
        <f>IF(U166="sníž. přenesená",N166,0)</f>
        <v>0</v>
      </c>
      <c r="BI166" s="106">
        <f>IF(U166="nulová",N166,0)</f>
        <v>0</v>
      </c>
      <c r="BJ166" s="14" t="s">
        <v>23</v>
      </c>
      <c r="BK166" s="106">
        <f>ROUND(L166*K166,2)</f>
        <v>0</v>
      </c>
      <c r="BL166" s="14" t="s">
        <v>193</v>
      </c>
      <c r="BM166" s="14" t="s">
        <v>674</v>
      </c>
    </row>
    <row r="167" spans="2:65" s="10" customFormat="1" ht="22.5" customHeight="1" x14ac:dyDescent="0.3">
      <c r="B167" s="170"/>
      <c r="C167" s="171"/>
      <c r="D167" s="171"/>
      <c r="E167" s="172" t="s">
        <v>21</v>
      </c>
      <c r="F167" s="253" t="s">
        <v>675</v>
      </c>
      <c r="G167" s="254"/>
      <c r="H167" s="254"/>
      <c r="I167" s="254"/>
      <c r="J167" s="171"/>
      <c r="K167" s="173">
        <v>2.4039999999999999</v>
      </c>
      <c r="L167" s="171"/>
      <c r="M167" s="171"/>
      <c r="N167" s="171"/>
      <c r="O167" s="171"/>
      <c r="P167" s="171"/>
      <c r="Q167" s="171"/>
      <c r="R167" s="174"/>
      <c r="T167" s="175"/>
      <c r="U167" s="171"/>
      <c r="V167" s="171"/>
      <c r="W167" s="171"/>
      <c r="X167" s="171"/>
      <c r="Y167" s="171"/>
      <c r="Z167" s="171"/>
      <c r="AA167" s="176"/>
      <c r="AT167" s="177" t="s">
        <v>196</v>
      </c>
      <c r="AU167" s="177" t="s">
        <v>145</v>
      </c>
      <c r="AV167" s="10" t="s">
        <v>145</v>
      </c>
      <c r="AW167" s="10" t="s">
        <v>38</v>
      </c>
      <c r="AX167" s="10" t="s">
        <v>80</v>
      </c>
      <c r="AY167" s="177" t="s">
        <v>188</v>
      </c>
    </row>
    <row r="168" spans="2:65" s="1" customFormat="1" ht="44.25" customHeight="1" x14ac:dyDescent="0.3">
      <c r="B168" s="31"/>
      <c r="C168" s="163" t="s">
        <v>8</v>
      </c>
      <c r="D168" s="163" t="s">
        <v>189</v>
      </c>
      <c r="E168" s="164" t="s">
        <v>676</v>
      </c>
      <c r="F168" s="249" t="s">
        <v>677</v>
      </c>
      <c r="G168" s="250"/>
      <c r="H168" s="250"/>
      <c r="I168" s="250"/>
      <c r="J168" s="165" t="s">
        <v>203</v>
      </c>
      <c r="K168" s="166">
        <v>103</v>
      </c>
      <c r="L168" s="251">
        <v>0</v>
      </c>
      <c r="M168" s="250"/>
      <c r="N168" s="252">
        <f>ROUND(L168*K168,2)</f>
        <v>0</v>
      </c>
      <c r="O168" s="250"/>
      <c r="P168" s="250"/>
      <c r="Q168" s="250"/>
      <c r="R168" s="33"/>
      <c r="T168" s="167" t="s">
        <v>21</v>
      </c>
      <c r="U168" s="40" t="s">
        <v>45</v>
      </c>
      <c r="V168" s="32"/>
      <c r="W168" s="168">
        <f>V168*K168</f>
        <v>0</v>
      </c>
      <c r="X168" s="168">
        <v>0.15540000000000001</v>
      </c>
      <c r="Y168" s="168">
        <f>X168*K168</f>
        <v>16.0062</v>
      </c>
      <c r="Z168" s="168">
        <v>0</v>
      </c>
      <c r="AA168" s="169">
        <f>Z168*K168</f>
        <v>0</v>
      </c>
      <c r="AR168" s="14" t="s">
        <v>193</v>
      </c>
      <c r="AT168" s="14" t="s">
        <v>189</v>
      </c>
      <c r="AU168" s="14" t="s">
        <v>145</v>
      </c>
      <c r="AY168" s="14" t="s">
        <v>188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14" t="s">
        <v>23</v>
      </c>
      <c r="BK168" s="106">
        <f>ROUND(L168*K168,2)</f>
        <v>0</v>
      </c>
      <c r="BL168" s="14" t="s">
        <v>193</v>
      </c>
      <c r="BM168" s="14" t="s">
        <v>678</v>
      </c>
    </row>
    <row r="169" spans="2:65" s="10" customFormat="1" ht="22.5" customHeight="1" x14ac:dyDescent="0.3">
      <c r="B169" s="170"/>
      <c r="C169" s="171"/>
      <c r="D169" s="171"/>
      <c r="E169" s="172" t="s">
        <v>21</v>
      </c>
      <c r="F169" s="253" t="s">
        <v>679</v>
      </c>
      <c r="G169" s="254"/>
      <c r="H169" s="254"/>
      <c r="I169" s="254"/>
      <c r="J169" s="171"/>
      <c r="K169" s="173">
        <v>103</v>
      </c>
      <c r="L169" s="171"/>
      <c r="M169" s="171"/>
      <c r="N169" s="171"/>
      <c r="O169" s="171"/>
      <c r="P169" s="171"/>
      <c r="Q169" s="171"/>
      <c r="R169" s="174"/>
      <c r="T169" s="175"/>
      <c r="U169" s="171"/>
      <c r="V169" s="171"/>
      <c r="W169" s="171"/>
      <c r="X169" s="171"/>
      <c r="Y169" s="171"/>
      <c r="Z169" s="171"/>
      <c r="AA169" s="176"/>
      <c r="AT169" s="177" t="s">
        <v>196</v>
      </c>
      <c r="AU169" s="177" t="s">
        <v>145</v>
      </c>
      <c r="AV169" s="10" t="s">
        <v>145</v>
      </c>
      <c r="AW169" s="10" t="s">
        <v>38</v>
      </c>
      <c r="AX169" s="10" t="s">
        <v>80</v>
      </c>
      <c r="AY169" s="177" t="s">
        <v>188</v>
      </c>
    </row>
    <row r="170" spans="2:65" s="1" customFormat="1" ht="22.5" customHeight="1" x14ac:dyDescent="0.3">
      <c r="B170" s="31"/>
      <c r="C170" s="178" t="s">
        <v>301</v>
      </c>
      <c r="D170" s="178" t="s">
        <v>261</v>
      </c>
      <c r="E170" s="179" t="s">
        <v>680</v>
      </c>
      <c r="F170" s="256" t="s">
        <v>681</v>
      </c>
      <c r="G170" s="257"/>
      <c r="H170" s="257"/>
      <c r="I170" s="257"/>
      <c r="J170" s="180" t="s">
        <v>298</v>
      </c>
      <c r="K170" s="181">
        <v>104.03</v>
      </c>
      <c r="L170" s="258">
        <v>0</v>
      </c>
      <c r="M170" s="257"/>
      <c r="N170" s="259">
        <f>ROUND(L170*K170,2)</f>
        <v>0</v>
      </c>
      <c r="O170" s="250"/>
      <c r="P170" s="250"/>
      <c r="Q170" s="250"/>
      <c r="R170" s="33"/>
      <c r="T170" s="167" t="s">
        <v>21</v>
      </c>
      <c r="U170" s="40" t="s">
        <v>45</v>
      </c>
      <c r="V170" s="32"/>
      <c r="W170" s="168">
        <f>V170*K170</f>
        <v>0</v>
      </c>
      <c r="X170" s="168">
        <v>5.8000000000000003E-2</v>
      </c>
      <c r="Y170" s="168">
        <f>X170*K170</f>
        <v>6.0337400000000008</v>
      </c>
      <c r="Z170" s="168">
        <v>0</v>
      </c>
      <c r="AA170" s="169">
        <f>Z170*K170</f>
        <v>0</v>
      </c>
      <c r="AR170" s="14" t="s">
        <v>227</v>
      </c>
      <c r="AT170" s="14" t="s">
        <v>261</v>
      </c>
      <c r="AU170" s="14" t="s">
        <v>145</v>
      </c>
      <c r="AY170" s="14" t="s">
        <v>188</v>
      </c>
      <c r="BE170" s="106">
        <f>IF(U170="základní",N170,0)</f>
        <v>0</v>
      </c>
      <c r="BF170" s="106">
        <f>IF(U170="snížená",N170,0)</f>
        <v>0</v>
      </c>
      <c r="BG170" s="106">
        <f>IF(U170="zákl. přenesená",N170,0)</f>
        <v>0</v>
      </c>
      <c r="BH170" s="106">
        <f>IF(U170="sníž. přenesená",N170,0)</f>
        <v>0</v>
      </c>
      <c r="BI170" s="106">
        <f>IF(U170="nulová",N170,0)</f>
        <v>0</v>
      </c>
      <c r="BJ170" s="14" t="s">
        <v>23</v>
      </c>
      <c r="BK170" s="106">
        <f>ROUND(L170*K170,2)</f>
        <v>0</v>
      </c>
      <c r="BL170" s="14" t="s">
        <v>193</v>
      </c>
      <c r="BM170" s="14" t="s">
        <v>682</v>
      </c>
    </row>
    <row r="171" spans="2:65" s="10" customFormat="1" ht="22.5" customHeight="1" x14ac:dyDescent="0.3">
      <c r="B171" s="170"/>
      <c r="C171" s="171"/>
      <c r="D171" s="171"/>
      <c r="E171" s="172" t="s">
        <v>21</v>
      </c>
      <c r="F171" s="253" t="s">
        <v>683</v>
      </c>
      <c r="G171" s="254"/>
      <c r="H171" s="254"/>
      <c r="I171" s="254"/>
      <c r="J171" s="171"/>
      <c r="K171" s="173">
        <v>104.03</v>
      </c>
      <c r="L171" s="171"/>
      <c r="M171" s="171"/>
      <c r="N171" s="171"/>
      <c r="O171" s="171"/>
      <c r="P171" s="171"/>
      <c r="Q171" s="171"/>
      <c r="R171" s="174"/>
      <c r="T171" s="175"/>
      <c r="U171" s="171"/>
      <c r="V171" s="171"/>
      <c r="W171" s="171"/>
      <c r="X171" s="171"/>
      <c r="Y171" s="171"/>
      <c r="Z171" s="171"/>
      <c r="AA171" s="176"/>
      <c r="AT171" s="177" t="s">
        <v>196</v>
      </c>
      <c r="AU171" s="177" t="s">
        <v>145</v>
      </c>
      <c r="AV171" s="10" t="s">
        <v>145</v>
      </c>
      <c r="AW171" s="10" t="s">
        <v>38</v>
      </c>
      <c r="AX171" s="10" t="s">
        <v>80</v>
      </c>
      <c r="AY171" s="177" t="s">
        <v>188</v>
      </c>
    </row>
    <row r="172" spans="2:65" s="1" customFormat="1" ht="22.5" customHeight="1" x14ac:dyDescent="0.3">
      <c r="B172" s="31"/>
      <c r="C172" s="178" t="s">
        <v>306</v>
      </c>
      <c r="D172" s="178" t="s">
        <v>261</v>
      </c>
      <c r="E172" s="179" t="s">
        <v>684</v>
      </c>
      <c r="F172" s="256" t="s">
        <v>685</v>
      </c>
      <c r="G172" s="257"/>
      <c r="H172" s="257"/>
      <c r="I172" s="257"/>
      <c r="J172" s="180" t="s">
        <v>208</v>
      </c>
      <c r="K172" s="181">
        <v>0.4</v>
      </c>
      <c r="L172" s="258">
        <v>0</v>
      </c>
      <c r="M172" s="257"/>
      <c r="N172" s="259">
        <f>ROUND(L172*K172,2)</f>
        <v>0</v>
      </c>
      <c r="O172" s="250"/>
      <c r="P172" s="250"/>
      <c r="Q172" s="250"/>
      <c r="R172" s="33"/>
      <c r="T172" s="167" t="s">
        <v>21</v>
      </c>
      <c r="U172" s="40" t="s">
        <v>45</v>
      </c>
      <c r="V172" s="32"/>
      <c r="W172" s="168">
        <f>V172*K172</f>
        <v>0</v>
      </c>
      <c r="X172" s="168">
        <v>0</v>
      </c>
      <c r="Y172" s="168">
        <f>X172*K172</f>
        <v>0</v>
      </c>
      <c r="Z172" s="168">
        <v>0</v>
      </c>
      <c r="AA172" s="169">
        <f>Z172*K172</f>
        <v>0</v>
      </c>
      <c r="AR172" s="14" t="s">
        <v>227</v>
      </c>
      <c r="AT172" s="14" t="s">
        <v>261</v>
      </c>
      <c r="AU172" s="14" t="s">
        <v>145</v>
      </c>
      <c r="AY172" s="14" t="s">
        <v>188</v>
      </c>
      <c r="BE172" s="106">
        <f>IF(U172="základní",N172,0)</f>
        <v>0</v>
      </c>
      <c r="BF172" s="106">
        <f>IF(U172="snížená",N172,0)</f>
        <v>0</v>
      </c>
      <c r="BG172" s="106">
        <f>IF(U172="zákl. přenesená",N172,0)</f>
        <v>0</v>
      </c>
      <c r="BH172" s="106">
        <f>IF(U172="sníž. přenesená",N172,0)</f>
        <v>0</v>
      </c>
      <c r="BI172" s="106">
        <f>IF(U172="nulová",N172,0)</f>
        <v>0</v>
      </c>
      <c r="BJ172" s="14" t="s">
        <v>23</v>
      </c>
      <c r="BK172" s="106">
        <f>ROUND(L172*K172,2)</f>
        <v>0</v>
      </c>
      <c r="BL172" s="14" t="s">
        <v>193</v>
      </c>
      <c r="BM172" s="14" t="s">
        <v>686</v>
      </c>
    </row>
    <row r="173" spans="2:65" s="10" customFormat="1" ht="22.5" customHeight="1" x14ac:dyDescent="0.3">
      <c r="B173" s="170"/>
      <c r="C173" s="171"/>
      <c r="D173" s="171"/>
      <c r="E173" s="172" t="s">
        <v>21</v>
      </c>
      <c r="F173" s="253" t="s">
        <v>687</v>
      </c>
      <c r="G173" s="254"/>
      <c r="H173" s="254"/>
      <c r="I173" s="254"/>
      <c r="J173" s="171"/>
      <c r="K173" s="173">
        <v>0.4</v>
      </c>
      <c r="L173" s="171"/>
      <c r="M173" s="171"/>
      <c r="N173" s="171"/>
      <c r="O173" s="171"/>
      <c r="P173" s="171"/>
      <c r="Q173" s="171"/>
      <c r="R173" s="174"/>
      <c r="T173" s="175"/>
      <c r="U173" s="171"/>
      <c r="V173" s="171"/>
      <c r="W173" s="171"/>
      <c r="X173" s="171"/>
      <c r="Y173" s="171"/>
      <c r="Z173" s="171"/>
      <c r="AA173" s="176"/>
      <c r="AT173" s="177" t="s">
        <v>196</v>
      </c>
      <c r="AU173" s="177" t="s">
        <v>145</v>
      </c>
      <c r="AV173" s="10" t="s">
        <v>145</v>
      </c>
      <c r="AW173" s="10" t="s">
        <v>38</v>
      </c>
      <c r="AX173" s="10" t="s">
        <v>80</v>
      </c>
      <c r="AY173" s="177" t="s">
        <v>188</v>
      </c>
    </row>
    <row r="174" spans="2:65" s="1" customFormat="1" ht="31.5" customHeight="1" x14ac:dyDescent="0.3">
      <c r="B174" s="31"/>
      <c r="C174" s="178" t="s">
        <v>311</v>
      </c>
      <c r="D174" s="178" t="s">
        <v>261</v>
      </c>
      <c r="E174" s="179" t="s">
        <v>688</v>
      </c>
      <c r="F174" s="256" t="s">
        <v>689</v>
      </c>
      <c r="G174" s="257"/>
      <c r="H174" s="257"/>
      <c r="I174" s="257"/>
      <c r="J174" s="180" t="s">
        <v>192</v>
      </c>
      <c r="K174" s="181">
        <v>27</v>
      </c>
      <c r="L174" s="258">
        <v>0</v>
      </c>
      <c r="M174" s="257"/>
      <c r="N174" s="259">
        <f>ROUND(L174*K174,2)</f>
        <v>0</v>
      </c>
      <c r="O174" s="250"/>
      <c r="P174" s="250"/>
      <c r="Q174" s="250"/>
      <c r="R174" s="33"/>
      <c r="T174" s="167" t="s">
        <v>21</v>
      </c>
      <c r="U174" s="40" t="s">
        <v>45</v>
      </c>
      <c r="V174" s="32"/>
      <c r="W174" s="168">
        <f>V174*K174</f>
        <v>0</v>
      </c>
      <c r="X174" s="168">
        <v>0</v>
      </c>
      <c r="Y174" s="168">
        <f>X174*K174</f>
        <v>0</v>
      </c>
      <c r="Z174" s="168">
        <v>0</v>
      </c>
      <c r="AA174" s="169">
        <f>Z174*K174</f>
        <v>0</v>
      </c>
      <c r="AR174" s="14" t="s">
        <v>227</v>
      </c>
      <c r="AT174" s="14" t="s">
        <v>261</v>
      </c>
      <c r="AU174" s="14" t="s">
        <v>145</v>
      </c>
      <c r="AY174" s="14" t="s">
        <v>188</v>
      </c>
      <c r="BE174" s="106">
        <f>IF(U174="základní",N174,0)</f>
        <v>0</v>
      </c>
      <c r="BF174" s="106">
        <f>IF(U174="snížená",N174,0)</f>
        <v>0</v>
      </c>
      <c r="BG174" s="106">
        <f>IF(U174="zákl. přenesená",N174,0)</f>
        <v>0</v>
      </c>
      <c r="BH174" s="106">
        <f>IF(U174="sníž. přenesená",N174,0)</f>
        <v>0</v>
      </c>
      <c r="BI174" s="106">
        <f>IF(U174="nulová",N174,0)</f>
        <v>0</v>
      </c>
      <c r="BJ174" s="14" t="s">
        <v>23</v>
      </c>
      <c r="BK174" s="106">
        <f>ROUND(L174*K174,2)</f>
        <v>0</v>
      </c>
      <c r="BL174" s="14" t="s">
        <v>193</v>
      </c>
      <c r="BM174" s="14" t="s">
        <v>690</v>
      </c>
    </row>
    <row r="175" spans="2:65" s="1" customFormat="1" ht="31.5" customHeight="1" x14ac:dyDescent="0.3">
      <c r="B175" s="31"/>
      <c r="C175" s="163" t="s">
        <v>315</v>
      </c>
      <c r="D175" s="163" t="s">
        <v>189</v>
      </c>
      <c r="E175" s="164" t="s">
        <v>302</v>
      </c>
      <c r="F175" s="249" t="s">
        <v>303</v>
      </c>
      <c r="G175" s="250"/>
      <c r="H175" s="250"/>
      <c r="I175" s="250"/>
      <c r="J175" s="165" t="s">
        <v>203</v>
      </c>
      <c r="K175" s="166">
        <v>64</v>
      </c>
      <c r="L175" s="251">
        <v>0</v>
      </c>
      <c r="M175" s="250"/>
      <c r="N175" s="252">
        <f>ROUND(L175*K175,2)</f>
        <v>0</v>
      </c>
      <c r="O175" s="250"/>
      <c r="P175" s="250"/>
      <c r="Q175" s="250"/>
      <c r="R175" s="33"/>
      <c r="T175" s="167" t="s">
        <v>21</v>
      </c>
      <c r="U175" s="40" t="s">
        <v>45</v>
      </c>
      <c r="V175" s="32"/>
      <c r="W175" s="168">
        <f>V175*K175</f>
        <v>0</v>
      </c>
      <c r="X175" s="168">
        <v>0.1295</v>
      </c>
      <c r="Y175" s="168">
        <f>X175*K175</f>
        <v>8.2880000000000003</v>
      </c>
      <c r="Z175" s="168">
        <v>0</v>
      </c>
      <c r="AA175" s="169">
        <f>Z175*K175</f>
        <v>0</v>
      </c>
      <c r="AR175" s="14" t="s">
        <v>193</v>
      </c>
      <c r="AT175" s="14" t="s">
        <v>189</v>
      </c>
      <c r="AU175" s="14" t="s">
        <v>145</v>
      </c>
      <c r="AY175" s="14" t="s">
        <v>188</v>
      </c>
      <c r="BE175" s="106">
        <f>IF(U175="základní",N175,0)</f>
        <v>0</v>
      </c>
      <c r="BF175" s="106">
        <f>IF(U175="snížená",N175,0)</f>
        <v>0</v>
      </c>
      <c r="BG175" s="106">
        <f>IF(U175="zákl. přenesená",N175,0)</f>
        <v>0</v>
      </c>
      <c r="BH175" s="106">
        <f>IF(U175="sníž. přenesená",N175,0)</f>
        <v>0</v>
      </c>
      <c r="BI175" s="106">
        <f>IF(U175="nulová",N175,0)</f>
        <v>0</v>
      </c>
      <c r="BJ175" s="14" t="s">
        <v>23</v>
      </c>
      <c r="BK175" s="106">
        <f>ROUND(L175*K175,2)</f>
        <v>0</v>
      </c>
      <c r="BL175" s="14" t="s">
        <v>193</v>
      </c>
      <c r="BM175" s="14" t="s">
        <v>691</v>
      </c>
    </row>
    <row r="176" spans="2:65" s="10" customFormat="1" ht="22.5" customHeight="1" x14ac:dyDescent="0.3">
      <c r="B176" s="170"/>
      <c r="C176" s="171"/>
      <c r="D176" s="171"/>
      <c r="E176" s="172" t="s">
        <v>21</v>
      </c>
      <c r="F176" s="253" t="s">
        <v>514</v>
      </c>
      <c r="G176" s="254"/>
      <c r="H176" s="254"/>
      <c r="I176" s="254"/>
      <c r="J176" s="171"/>
      <c r="K176" s="173">
        <v>64</v>
      </c>
      <c r="L176" s="171"/>
      <c r="M176" s="171"/>
      <c r="N176" s="171"/>
      <c r="O176" s="171"/>
      <c r="P176" s="171"/>
      <c r="Q176" s="171"/>
      <c r="R176" s="174"/>
      <c r="T176" s="175"/>
      <c r="U176" s="171"/>
      <c r="V176" s="171"/>
      <c r="W176" s="171"/>
      <c r="X176" s="171"/>
      <c r="Y176" s="171"/>
      <c r="Z176" s="171"/>
      <c r="AA176" s="176"/>
      <c r="AT176" s="177" t="s">
        <v>196</v>
      </c>
      <c r="AU176" s="177" t="s">
        <v>145</v>
      </c>
      <c r="AV176" s="10" t="s">
        <v>145</v>
      </c>
      <c r="AW176" s="10" t="s">
        <v>38</v>
      </c>
      <c r="AX176" s="10" t="s">
        <v>80</v>
      </c>
      <c r="AY176" s="177" t="s">
        <v>188</v>
      </c>
    </row>
    <row r="177" spans="2:65" s="1" customFormat="1" ht="31.5" customHeight="1" x14ac:dyDescent="0.3">
      <c r="B177" s="31"/>
      <c r="C177" s="178" t="s">
        <v>319</v>
      </c>
      <c r="D177" s="178" t="s">
        <v>261</v>
      </c>
      <c r="E177" s="179" t="s">
        <v>307</v>
      </c>
      <c r="F177" s="256" t="s">
        <v>308</v>
      </c>
      <c r="G177" s="257"/>
      <c r="H177" s="257"/>
      <c r="I177" s="257"/>
      <c r="J177" s="180" t="s">
        <v>230</v>
      </c>
      <c r="K177" s="181">
        <v>0.377</v>
      </c>
      <c r="L177" s="258">
        <v>0</v>
      </c>
      <c r="M177" s="257"/>
      <c r="N177" s="259">
        <f>ROUND(L177*K177,2)</f>
        <v>0</v>
      </c>
      <c r="O177" s="250"/>
      <c r="P177" s="250"/>
      <c r="Q177" s="250"/>
      <c r="R177" s="33"/>
      <c r="T177" s="167" t="s">
        <v>21</v>
      </c>
      <c r="U177" s="40" t="s">
        <v>45</v>
      </c>
      <c r="V177" s="32"/>
      <c r="W177" s="168">
        <f>V177*K177</f>
        <v>0</v>
      </c>
      <c r="X177" s="168">
        <v>1</v>
      </c>
      <c r="Y177" s="168">
        <f>X177*K177</f>
        <v>0.377</v>
      </c>
      <c r="Z177" s="168">
        <v>0</v>
      </c>
      <c r="AA177" s="169">
        <f>Z177*K177</f>
        <v>0</v>
      </c>
      <c r="AR177" s="14" t="s">
        <v>227</v>
      </c>
      <c r="AT177" s="14" t="s">
        <v>261</v>
      </c>
      <c r="AU177" s="14" t="s">
        <v>145</v>
      </c>
      <c r="AY177" s="14" t="s">
        <v>188</v>
      </c>
      <c r="BE177" s="106">
        <f>IF(U177="základní",N177,0)</f>
        <v>0</v>
      </c>
      <c r="BF177" s="106">
        <f>IF(U177="snížená",N177,0)</f>
        <v>0</v>
      </c>
      <c r="BG177" s="106">
        <f>IF(U177="zákl. přenesená",N177,0)</f>
        <v>0</v>
      </c>
      <c r="BH177" s="106">
        <f>IF(U177="sníž. přenesená",N177,0)</f>
        <v>0</v>
      </c>
      <c r="BI177" s="106">
        <f>IF(U177="nulová",N177,0)</f>
        <v>0</v>
      </c>
      <c r="BJ177" s="14" t="s">
        <v>23</v>
      </c>
      <c r="BK177" s="106">
        <f>ROUND(L177*K177,2)</f>
        <v>0</v>
      </c>
      <c r="BL177" s="14" t="s">
        <v>193</v>
      </c>
      <c r="BM177" s="14" t="s">
        <v>692</v>
      </c>
    </row>
    <row r="178" spans="2:65" s="10" customFormat="1" ht="22.5" customHeight="1" x14ac:dyDescent="0.3">
      <c r="B178" s="170"/>
      <c r="C178" s="171"/>
      <c r="D178" s="171"/>
      <c r="E178" s="172" t="s">
        <v>21</v>
      </c>
      <c r="F178" s="253" t="s">
        <v>693</v>
      </c>
      <c r="G178" s="254"/>
      <c r="H178" s="254"/>
      <c r="I178" s="254"/>
      <c r="J178" s="171"/>
      <c r="K178" s="173">
        <v>0.377</v>
      </c>
      <c r="L178" s="171"/>
      <c r="M178" s="171"/>
      <c r="N178" s="171"/>
      <c r="O178" s="171"/>
      <c r="P178" s="171"/>
      <c r="Q178" s="171"/>
      <c r="R178" s="174"/>
      <c r="T178" s="175"/>
      <c r="U178" s="171"/>
      <c r="V178" s="171"/>
      <c r="W178" s="171"/>
      <c r="X178" s="171"/>
      <c r="Y178" s="171"/>
      <c r="Z178" s="171"/>
      <c r="AA178" s="176"/>
      <c r="AT178" s="177" t="s">
        <v>196</v>
      </c>
      <c r="AU178" s="177" t="s">
        <v>145</v>
      </c>
      <c r="AV178" s="10" t="s">
        <v>145</v>
      </c>
      <c r="AW178" s="10" t="s">
        <v>38</v>
      </c>
      <c r="AX178" s="10" t="s">
        <v>80</v>
      </c>
      <c r="AY178" s="177" t="s">
        <v>188</v>
      </c>
    </row>
    <row r="179" spans="2:65" s="9" customFormat="1" ht="29.85" customHeight="1" x14ac:dyDescent="0.3">
      <c r="B179" s="152"/>
      <c r="C179" s="153"/>
      <c r="D179" s="162" t="s">
        <v>160</v>
      </c>
      <c r="E179" s="162"/>
      <c r="F179" s="162"/>
      <c r="G179" s="162"/>
      <c r="H179" s="162"/>
      <c r="I179" s="162"/>
      <c r="J179" s="162"/>
      <c r="K179" s="162"/>
      <c r="L179" s="162"/>
      <c r="M179" s="162"/>
      <c r="N179" s="264">
        <f>BK179</f>
        <v>0</v>
      </c>
      <c r="O179" s="265"/>
      <c r="P179" s="265"/>
      <c r="Q179" s="265"/>
      <c r="R179" s="155"/>
      <c r="T179" s="156"/>
      <c r="U179" s="153"/>
      <c r="V179" s="153"/>
      <c r="W179" s="157">
        <f>SUM(W180:W182)</f>
        <v>0</v>
      </c>
      <c r="X179" s="153"/>
      <c r="Y179" s="157">
        <f>SUM(Y180:Y182)</f>
        <v>0</v>
      </c>
      <c r="Z179" s="153"/>
      <c r="AA179" s="158">
        <f>SUM(AA180:AA182)</f>
        <v>0</v>
      </c>
      <c r="AR179" s="159" t="s">
        <v>23</v>
      </c>
      <c r="AT179" s="160" t="s">
        <v>79</v>
      </c>
      <c r="AU179" s="160" t="s">
        <v>23</v>
      </c>
      <c r="AY179" s="159" t="s">
        <v>188</v>
      </c>
      <c r="BK179" s="161">
        <f>SUM(BK180:BK182)</f>
        <v>0</v>
      </c>
    </row>
    <row r="180" spans="2:65" s="1" customFormat="1" ht="31.5" customHeight="1" x14ac:dyDescent="0.3">
      <c r="B180" s="31"/>
      <c r="C180" s="163" t="s">
        <v>295</v>
      </c>
      <c r="D180" s="163" t="s">
        <v>189</v>
      </c>
      <c r="E180" s="164" t="s">
        <v>312</v>
      </c>
      <c r="F180" s="249" t="s">
        <v>313</v>
      </c>
      <c r="G180" s="250"/>
      <c r="H180" s="250"/>
      <c r="I180" s="250"/>
      <c r="J180" s="165" t="s">
        <v>230</v>
      </c>
      <c r="K180" s="166">
        <v>312.64499999999998</v>
      </c>
      <c r="L180" s="251">
        <v>0</v>
      </c>
      <c r="M180" s="250"/>
      <c r="N180" s="252">
        <f>ROUND(L180*K180,2)</f>
        <v>0</v>
      </c>
      <c r="O180" s="250"/>
      <c r="P180" s="250"/>
      <c r="Q180" s="250"/>
      <c r="R180" s="33"/>
      <c r="T180" s="167" t="s">
        <v>21</v>
      </c>
      <c r="U180" s="40" t="s">
        <v>45</v>
      </c>
      <c r="V180" s="32"/>
      <c r="W180" s="168">
        <f>V180*K180</f>
        <v>0</v>
      </c>
      <c r="X180" s="168">
        <v>0</v>
      </c>
      <c r="Y180" s="168">
        <f>X180*K180</f>
        <v>0</v>
      </c>
      <c r="Z180" s="168">
        <v>0</v>
      </c>
      <c r="AA180" s="169">
        <f>Z180*K180</f>
        <v>0</v>
      </c>
      <c r="AR180" s="14" t="s">
        <v>193</v>
      </c>
      <c r="AT180" s="14" t="s">
        <v>189</v>
      </c>
      <c r="AU180" s="14" t="s">
        <v>145</v>
      </c>
      <c r="AY180" s="14" t="s">
        <v>188</v>
      </c>
      <c r="BE180" s="106">
        <f>IF(U180="základní",N180,0)</f>
        <v>0</v>
      </c>
      <c r="BF180" s="106">
        <f>IF(U180="snížená",N180,0)</f>
        <v>0</v>
      </c>
      <c r="BG180" s="106">
        <f>IF(U180="zákl. přenesená",N180,0)</f>
        <v>0</v>
      </c>
      <c r="BH180" s="106">
        <f>IF(U180="sníž. přenesená",N180,0)</f>
        <v>0</v>
      </c>
      <c r="BI180" s="106">
        <f>IF(U180="nulová",N180,0)</f>
        <v>0</v>
      </c>
      <c r="BJ180" s="14" t="s">
        <v>23</v>
      </c>
      <c r="BK180" s="106">
        <f>ROUND(L180*K180,2)</f>
        <v>0</v>
      </c>
      <c r="BL180" s="14" t="s">
        <v>193</v>
      </c>
      <c r="BM180" s="14" t="s">
        <v>694</v>
      </c>
    </row>
    <row r="181" spans="2:65" s="1" customFormat="1" ht="31.5" customHeight="1" x14ac:dyDescent="0.3">
      <c r="B181" s="31"/>
      <c r="C181" s="163" t="s">
        <v>326</v>
      </c>
      <c r="D181" s="163" t="s">
        <v>189</v>
      </c>
      <c r="E181" s="164" t="s">
        <v>316</v>
      </c>
      <c r="F181" s="249" t="s">
        <v>317</v>
      </c>
      <c r="G181" s="250"/>
      <c r="H181" s="250"/>
      <c r="I181" s="250"/>
      <c r="J181" s="165" t="s">
        <v>230</v>
      </c>
      <c r="K181" s="166">
        <v>3126.45</v>
      </c>
      <c r="L181" s="251">
        <v>0</v>
      </c>
      <c r="M181" s="250"/>
      <c r="N181" s="252">
        <f>ROUND(L181*K181,2)</f>
        <v>0</v>
      </c>
      <c r="O181" s="250"/>
      <c r="P181" s="250"/>
      <c r="Q181" s="250"/>
      <c r="R181" s="33"/>
      <c r="T181" s="167" t="s">
        <v>21</v>
      </c>
      <c r="U181" s="40" t="s">
        <v>45</v>
      </c>
      <c r="V181" s="32"/>
      <c r="W181" s="168">
        <f>V181*K181</f>
        <v>0</v>
      </c>
      <c r="X181" s="168">
        <v>0</v>
      </c>
      <c r="Y181" s="168">
        <f>X181*K181</f>
        <v>0</v>
      </c>
      <c r="Z181" s="168">
        <v>0</v>
      </c>
      <c r="AA181" s="169">
        <f>Z181*K181</f>
        <v>0</v>
      </c>
      <c r="AR181" s="14" t="s">
        <v>193</v>
      </c>
      <c r="AT181" s="14" t="s">
        <v>189</v>
      </c>
      <c r="AU181" s="14" t="s">
        <v>145</v>
      </c>
      <c r="AY181" s="14" t="s">
        <v>188</v>
      </c>
      <c r="BE181" s="106">
        <f>IF(U181="základní",N181,0)</f>
        <v>0</v>
      </c>
      <c r="BF181" s="106">
        <f>IF(U181="snížená",N181,0)</f>
        <v>0</v>
      </c>
      <c r="BG181" s="106">
        <f>IF(U181="zákl. přenesená",N181,0)</f>
        <v>0</v>
      </c>
      <c r="BH181" s="106">
        <f>IF(U181="sníž. přenesená",N181,0)</f>
        <v>0</v>
      </c>
      <c r="BI181" s="106">
        <f>IF(U181="nulová",N181,0)</f>
        <v>0</v>
      </c>
      <c r="BJ181" s="14" t="s">
        <v>23</v>
      </c>
      <c r="BK181" s="106">
        <f>ROUND(L181*K181,2)</f>
        <v>0</v>
      </c>
      <c r="BL181" s="14" t="s">
        <v>193</v>
      </c>
      <c r="BM181" s="14" t="s">
        <v>695</v>
      </c>
    </row>
    <row r="182" spans="2:65" s="1" customFormat="1" ht="31.5" customHeight="1" x14ac:dyDescent="0.3">
      <c r="B182" s="31"/>
      <c r="C182" s="163" t="s">
        <v>331</v>
      </c>
      <c r="D182" s="163" t="s">
        <v>189</v>
      </c>
      <c r="E182" s="164" t="s">
        <v>320</v>
      </c>
      <c r="F182" s="249" t="s">
        <v>321</v>
      </c>
      <c r="G182" s="250"/>
      <c r="H182" s="250"/>
      <c r="I182" s="250"/>
      <c r="J182" s="165" t="s">
        <v>230</v>
      </c>
      <c r="K182" s="166">
        <v>312.64499999999998</v>
      </c>
      <c r="L182" s="251">
        <v>0</v>
      </c>
      <c r="M182" s="250"/>
      <c r="N182" s="252">
        <f>ROUND(L182*K182,2)</f>
        <v>0</v>
      </c>
      <c r="O182" s="250"/>
      <c r="P182" s="250"/>
      <c r="Q182" s="250"/>
      <c r="R182" s="33"/>
      <c r="T182" s="167" t="s">
        <v>21</v>
      </c>
      <c r="U182" s="40" t="s">
        <v>45</v>
      </c>
      <c r="V182" s="32"/>
      <c r="W182" s="168">
        <f>V182*K182</f>
        <v>0</v>
      </c>
      <c r="X182" s="168">
        <v>0</v>
      </c>
      <c r="Y182" s="168">
        <f>X182*K182</f>
        <v>0</v>
      </c>
      <c r="Z182" s="168">
        <v>0</v>
      </c>
      <c r="AA182" s="169">
        <f>Z182*K182</f>
        <v>0</v>
      </c>
      <c r="AR182" s="14" t="s">
        <v>193</v>
      </c>
      <c r="AT182" s="14" t="s">
        <v>189</v>
      </c>
      <c r="AU182" s="14" t="s">
        <v>145</v>
      </c>
      <c r="AY182" s="14" t="s">
        <v>188</v>
      </c>
      <c r="BE182" s="106">
        <f>IF(U182="základní",N182,0)</f>
        <v>0</v>
      </c>
      <c r="BF182" s="106">
        <f>IF(U182="snížená",N182,0)</f>
        <v>0</v>
      </c>
      <c r="BG182" s="106">
        <f>IF(U182="zákl. přenesená",N182,0)</f>
        <v>0</v>
      </c>
      <c r="BH182" s="106">
        <f>IF(U182="sníž. přenesená",N182,0)</f>
        <v>0</v>
      </c>
      <c r="BI182" s="106">
        <f>IF(U182="nulová",N182,0)</f>
        <v>0</v>
      </c>
      <c r="BJ182" s="14" t="s">
        <v>23</v>
      </c>
      <c r="BK182" s="106">
        <f>ROUND(L182*K182,2)</f>
        <v>0</v>
      </c>
      <c r="BL182" s="14" t="s">
        <v>193</v>
      </c>
      <c r="BM182" s="14" t="s">
        <v>696</v>
      </c>
    </row>
    <row r="183" spans="2:65" s="9" customFormat="1" ht="29.85" customHeight="1" x14ac:dyDescent="0.3">
      <c r="B183" s="152"/>
      <c r="C183" s="153"/>
      <c r="D183" s="162" t="s">
        <v>161</v>
      </c>
      <c r="E183" s="162"/>
      <c r="F183" s="162"/>
      <c r="G183" s="162"/>
      <c r="H183" s="162"/>
      <c r="I183" s="162"/>
      <c r="J183" s="162"/>
      <c r="K183" s="162"/>
      <c r="L183" s="162"/>
      <c r="M183" s="162"/>
      <c r="N183" s="266">
        <f>BK183</f>
        <v>0</v>
      </c>
      <c r="O183" s="267"/>
      <c r="P183" s="267"/>
      <c r="Q183" s="267"/>
      <c r="R183" s="155"/>
      <c r="T183" s="156"/>
      <c r="U183" s="153"/>
      <c r="V183" s="153"/>
      <c r="W183" s="157">
        <f>W184</f>
        <v>0</v>
      </c>
      <c r="X183" s="153"/>
      <c r="Y183" s="157">
        <f>Y184</f>
        <v>0</v>
      </c>
      <c r="Z183" s="153"/>
      <c r="AA183" s="158">
        <f>AA184</f>
        <v>0</v>
      </c>
      <c r="AR183" s="159" t="s">
        <v>23</v>
      </c>
      <c r="AT183" s="160" t="s">
        <v>79</v>
      </c>
      <c r="AU183" s="160" t="s">
        <v>23</v>
      </c>
      <c r="AY183" s="159" t="s">
        <v>188</v>
      </c>
      <c r="BK183" s="161">
        <f>BK184</f>
        <v>0</v>
      </c>
    </row>
    <row r="184" spans="2:65" s="1" customFormat="1" ht="31.5" customHeight="1" x14ac:dyDescent="0.3">
      <c r="B184" s="31"/>
      <c r="C184" s="163" t="s">
        <v>276</v>
      </c>
      <c r="D184" s="163" t="s">
        <v>189</v>
      </c>
      <c r="E184" s="164" t="s">
        <v>323</v>
      </c>
      <c r="F184" s="249" t="s">
        <v>324</v>
      </c>
      <c r="G184" s="250"/>
      <c r="H184" s="250"/>
      <c r="I184" s="250"/>
      <c r="J184" s="165" t="s">
        <v>230</v>
      </c>
      <c r="K184" s="166">
        <v>153.77699999999999</v>
      </c>
      <c r="L184" s="251">
        <v>0</v>
      </c>
      <c r="M184" s="250"/>
      <c r="N184" s="252">
        <f>ROUND(L184*K184,2)</f>
        <v>0</v>
      </c>
      <c r="O184" s="250"/>
      <c r="P184" s="250"/>
      <c r="Q184" s="250"/>
      <c r="R184" s="33"/>
      <c r="T184" s="167" t="s">
        <v>21</v>
      </c>
      <c r="U184" s="40" t="s">
        <v>45</v>
      </c>
      <c r="V184" s="32"/>
      <c r="W184" s="168">
        <f>V184*K184</f>
        <v>0</v>
      </c>
      <c r="X184" s="168">
        <v>0</v>
      </c>
      <c r="Y184" s="168">
        <f>X184*K184</f>
        <v>0</v>
      </c>
      <c r="Z184" s="168">
        <v>0</v>
      </c>
      <c r="AA184" s="169">
        <f>Z184*K184</f>
        <v>0</v>
      </c>
      <c r="AR184" s="14" t="s">
        <v>193</v>
      </c>
      <c r="AT184" s="14" t="s">
        <v>189</v>
      </c>
      <c r="AU184" s="14" t="s">
        <v>145</v>
      </c>
      <c r="AY184" s="14" t="s">
        <v>188</v>
      </c>
      <c r="BE184" s="106">
        <f>IF(U184="základní",N184,0)</f>
        <v>0</v>
      </c>
      <c r="BF184" s="106">
        <f>IF(U184="snížená",N184,0)</f>
        <v>0</v>
      </c>
      <c r="BG184" s="106">
        <f>IF(U184="zákl. přenesená",N184,0)</f>
        <v>0</v>
      </c>
      <c r="BH184" s="106">
        <f>IF(U184="sníž. přenesená",N184,0)</f>
        <v>0</v>
      </c>
      <c r="BI184" s="106">
        <f>IF(U184="nulová",N184,0)</f>
        <v>0</v>
      </c>
      <c r="BJ184" s="14" t="s">
        <v>23</v>
      </c>
      <c r="BK184" s="106">
        <f>ROUND(L184*K184,2)</f>
        <v>0</v>
      </c>
      <c r="BL184" s="14" t="s">
        <v>193</v>
      </c>
      <c r="BM184" s="14" t="s">
        <v>697</v>
      </c>
    </row>
    <row r="185" spans="2:65" s="1" customFormat="1" ht="49.9" customHeight="1" x14ac:dyDescent="0.35">
      <c r="B185" s="31"/>
      <c r="C185" s="32"/>
      <c r="D185" s="154" t="s">
        <v>342</v>
      </c>
      <c r="E185" s="32"/>
      <c r="F185" s="32"/>
      <c r="G185" s="32"/>
      <c r="H185" s="32"/>
      <c r="I185" s="32"/>
      <c r="J185" s="32"/>
      <c r="K185" s="32"/>
      <c r="L185" s="32"/>
      <c r="M185" s="32"/>
      <c r="N185" s="272">
        <f t="shared" ref="N185:N190" si="5">BK185</f>
        <v>0</v>
      </c>
      <c r="O185" s="273"/>
      <c r="P185" s="273"/>
      <c r="Q185" s="273"/>
      <c r="R185" s="33"/>
      <c r="T185" s="74"/>
      <c r="U185" s="32"/>
      <c r="V185" s="32"/>
      <c r="W185" s="32"/>
      <c r="X185" s="32"/>
      <c r="Y185" s="32"/>
      <c r="Z185" s="32"/>
      <c r="AA185" s="75"/>
      <c r="AT185" s="14" t="s">
        <v>79</v>
      </c>
      <c r="AU185" s="14" t="s">
        <v>80</v>
      </c>
      <c r="AY185" s="14" t="s">
        <v>343</v>
      </c>
      <c r="BK185" s="106">
        <f>SUM(BK186:BK190)</f>
        <v>0</v>
      </c>
    </row>
    <row r="186" spans="2:65" s="1" customFormat="1" ht="22.35" customHeight="1" x14ac:dyDescent="0.3">
      <c r="B186" s="31"/>
      <c r="C186" s="182" t="s">
        <v>21</v>
      </c>
      <c r="D186" s="182" t="s">
        <v>189</v>
      </c>
      <c r="E186" s="183" t="s">
        <v>21</v>
      </c>
      <c r="F186" s="260" t="s">
        <v>21</v>
      </c>
      <c r="G186" s="261"/>
      <c r="H186" s="261"/>
      <c r="I186" s="261"/>
      <c r="J186" s="184" t="s">
        <v>21</v>
      </c>
      <c r="K186" s="185"/>
      <c r="L186" s="251"/>
      <c r="M186" s="250"/>
      <c r="N186" s="252">
        <f t="shared" si="5"/>
        <v>0</v>
      </c>
      <c r="O186" s="250"/>
      <c r="P186" s="250"/>
      <c r="Q186" s="250"/>
      <c r="R186" s="33"/>
      <c r="T186" s="167" t="s">
        <v>21</v>
      </c>
      <c r="U186" s="186" t="s">
        <v>45</v>
      </c>
      <c r="V186" s="32"/>
      <c r="W186" s="32"/>
      <c r="X186" s="32"/>
      <c r="Y186" s="32"/>
      <c r="Z186" s="32"/>
      <c r="AA186" s="75"/>
      <c r="AT186" s="14" t="s">
        <v>343</v>
      </c>
      <c r="AU186" s="14" t="s">
        <v>23</v>
      </c>
      <c r="AY186" s="14" t="s">
        <v>343</v>
      </c>
      <c r="BE186" s="106">
        <f>IF(U186="základní",N186,0)</f>
        <v>0</v>
      </c>
      <c r="BF186" s="106">
        <f>IF(U186="snížená",N186,0)</f>
        <v>0</v>
      </c>
      <c r="BG186" s="106">
        <f>IF(U186="zákl. přenesená",N186,0)</f>
        <v>0</v>
      </c>
      <c r="BH186" s="106">
        <f>IF(U186="sníž. přenesená",N186,0)</f>
        <v>0</v>
      </c>
      <c r="BI186" s="106">
        <f>IF(U186="nulová",N186,0)</f>
        <v>0</v>
      </c>
      <c r="BJ186" s="14" t="s">
        <v>23</v>
      </c>
      <c r="BK186" s="106">
        <f>L186*K186</f>
        <v>0</v>
      </c>
    </row>
    <row r="187" spans="2:65" s="1" customFormat="1" ht="22.35" customHeight="1" x14ac:dyDescent="0.3">
      <c r="B187" s="31"/>
      <c r="C187" s="182" t="s">
        <v>21</v>
      </c>
      <c r="D187" s="182" t="s">
        <v>189</v>
      </c>
      <c r="E187" s="183" t="s">
        <v>21</v>
      </c>
      <c r="F187" s="260" t="s">
        <v>21</v>
      </c>
      <c r="G187" s="261"/>
      <c r="H187" s="261"/>
      <c r="I187" s="261"/>
      <c r="J187" s="184" t="s">
        <v>21</v>
      </c>
      <c r="K187" s="185"/>
      <c r="L187" s="251"/>
      <c r="M187" s="250"/>
      <c r="N187" s="252">
        <f t="shared" si="5"/>
        <v>0</v>
      </c>
      <c r="O187" s="250"/>
      <c r="P187" s="250"/>
      <c r="Q187" s="250"/>
      <c r="R187" s="33"/>
      <c r="T187" s="167" t="s">
        <v>21</v>
      </c>
      <c r="U187" s="186" t="s">
        <v>45</v>
      </c>
      <c r="V187" s="32"/>
      <c r="W187" s="32"/>
      <c r="X187" s="32"/>
      <c r="Y187" s="32"/>
      <c r="Z187" s="32"/>
      <c r="AA187" s="75"/>
      <c r="AT187" s="14" t="s">
        <v>343</v>
      </c>
      <c r="AU187" s="14" t="s">
        <v>23</v>
      </c>
      <c r="AY187" s="14" t="s">
        <v>343</v>
      </c>
      <c r="BE187" s="106">
        <f>IF(U187="základní",N187,0)</f>
        <v>0</v>
      </c>
      <c r="BF187" s="106">
        <f>IF(U187="snížená",N187,0)</f>
        <v>0</v>
      </c>
      <c r="BG187" s="106">
        <f>IF(U187="zákl. přenesená",N187,0)</f>
        <v>0</v>
      </c>
      <c r="BH187" s="106">
        <f>IF(U187="sníž. přenesená",N187,0)</f>
        <v>0</v>
      </c>
      <c r="BI187" s="106">
        <f>IF(U187="nulová",N187,0)</f>
        <v>0</v>
      </c>
      <c r="BJ187" s="14" t="s">
        <v>23</v>
      </c>
      <c r="BK187" s="106">
        <f>L187*K187</f>
        <v>0</v>
      </c>
    </row>
    <row r="188" spans="2:65" s="1" customFormat="1" ht="22.35" customHeight="1" x14ac:dyDescent="0.3">
      <c r="B188" s="31"/>
      <c r="C188" s="182" t="s">
        <v>21</v>
      </c>
      <c r="D188" s="182" t="s">
        <v>189</v>
      </c>
      <c r="E188" s="183" t="s">
        <v>21</v>
      </c>
      <c r="F188" s="260" t="s">
        <v>21</v>
      </c>
      <c r="G188" s="261"/>
      <c r="H188" s="261"/>
      <c r="I188" s="261"/>
      <c r="J188" s="184" t="s">
        <v>21</v>
      </c>
      <c r="K188" s="185"/>
      <c r="L188" s="251"/>
      <c r="M188" s="250"/>
      <c r="N188" s="252">
        <f t="shared" si="5"/>
        <v>0</v>
      </c>
      <c r="O188" s="250"/>
      <c r="P188" s="250"/>
      <c r="Q188" s="250"/>
      <c r="R188" s="33"/>
      <c r="T188" s="167" t="s">
        <v>21</v>
      </c>
      <c r="U188" s="186" t="s">
        <v>45</v>
      </c>
      <c r="V188" s="32"/>
      <c r="W188" s="32"/>
      <c r="X188" s="32"/>
      <c r="Y188" s="32"/>
      <c r="Z188" s="32"/>
      <c r="AA188" s="75"/>
      <c r="AT188" s="14" t="s">
        <v>343</v>
      </c>
      <c r="AU188" s="14" t="s">
        <v>23</v>
      </c>
      <c r="AY188" s="14" t="s">
        <v>343</v>
      </c>
      <c r="BE188" s="106">
        <f>IF(U188="základní",N188,0)</f>
        <v>0</v>
      </c>
      <c r="BF188" s="106">
        <f>IF(U188="snížená",N188,0)</f>
        <v>0</v>
      </c>
      <c r="BG188" s="106">
        <f>IF(U188="zákl. přenesená",N188,0)</f>
        <v>0</v>
      </c>
      <c r="BH188" s="106">
        <f>IF(U188="sníž. přenesená",N188,0)</f>
        <v>0</v>
      </c>
      <c r="BI188" s="106">
        <f>IF(U188="nulová",N188,0)</f>
        <v>0</v>
      </c>
      <c r="BJ188" s="14" t="s">
        <v>23</v>
      </c>
      <c r="BK188" s="106">
        <f>L188*K188</f>
        <v>0</v>
      </c>
    </row>
    <row r="189" spans="2:65" s="1" customFormat="1" ht="22.35" customHeight="1" x14ac:dyDescent="0.3">
      <c r="B189" s="31"/>
      <c r="C189" s="182" t="s">
        <v>21</v>
      </c>
      <c r="D189" s="182" t="s">
        <v>189</v>
      </c>
      <c r="E189" s="183" t="s">
        <v>21</v>
      </c>
      <c r="F189" s="260" t="s">
        <v>21</v>
      </c>
      <c r="G189" s="261"/>
      <c r="H189" s="261"/>
      <c r="I189" s="261"/>
      <c r="J189" s="184" t="s">
        <v>21</v>
      </c>
      <c r="K189" s="185"/>
      <c r="L189" s="251"/>
      <c r="M189" s="250"/>
      <c r="N189" s="252">
        <f t="shared" si="5"/>
        <v>0</v>
      </c>
      <c r="O189" s="250"/>
      <c r="P189" s="250"/>
      <c r="Q189" s="250"/>
      <c r="R189" s="33"/>
      <c r="T189" s="167" t="s">
        <v>21</v>
      </c>
      <c r="U189" s="186" t="s">
        <v>45</v>
      </c>
      <c r="V189" s="32"/>
      <c r="W189" s="32"/>
      <c r="X189" s="32"/>
      <c r="Y189" s="32"/>
      <c r="Z189" s="32"/>
      <c r="AA189" s="75"/>
      <c r="AT189" s="14" t="s">
        <v>343</v>
      </c>
      <c r="AU189" s="14" t="s">
        <v>23</v>
      </c>
      <c r="AY189" s="14" t="s">
        <v>343</v>
      </c>
      <c r="BE189" s="106">
        <f>IF(U189="základní",N189,0)</f>
        <v>0</v>
      </c>
      <c r="BF189" s="106">
        <f>IF(U189="snížená",N189,0)</f>
        <v>0</v>
      </c>
      <c r="BG189" s="106">
        <f>IF(U189="zákl. přenesená",N189,0)</f>
        <v>0</v>
      </c>
      <c r="BH189" s="106">
        <f>IF(U189="sníž. přenesená",N189,0)</f>
        <v>0</v>
      </c>
      <c r="BI189" s="106">
        <f>IF(U189="nulová",N189,0)</f>
        <v>0</v>
      </c>
      <c r="BJ189" s="14" t="s">
        <v>23</v>
      </c>
      <c r="BK189" s="106">
        <f>L189*K189</f>
        <v>0</v>
      </c>
    </row>
    <row r="190" spans="2:65" s="1" customFormat="1" ht="22.35" customHeight="1" x14ac:dyDescent="0.3">
      <c r="B190" s="31"/>
      <c r="C190" s="182" t="s">
        <v>21</v>
      </c>
      <c r="D190" s="182" t="s">
        <v>189</v>
      </c>
      <c r="E190" s="183" t="s">
        <v>21</v>
      </c>
      <c r="F190" s="260" t="s">
        <v>21</v>
      </c>
      <c r="G190" s="261"/>
      <c r="H190" s="261"/>
      <c r="I190" s="261"/>
      <c r="J190" s="184" t="s">
        <v>21</v>
      </c>
      <c r="K190" s="185"/>
      <c r="L190" s="251"/>
      <c r="M190" s="250"/>
      <c r="N190" s="252">
        <f t="shared" si="5"/>
        <v>0</v>
      </c>
      <c r="O190" s="250"/>
      <c r="P190" s="250"/>
      <c r="Q190" s="250"/>
      <c r="R190" s="33"/>
      <c r="T190" s="167" t="s">
        <v>21</v>
      </c>
      <c r="U190" s="186" t="s">
        <v>45</v>
      </c>
      <c r="V190" s="52"/>
      <c r="W190" s="52"/>
      <c r="X190" s="52"/>
      <c r="Y190" s="52"/>
      <c r="Z190" s="52"/>
      <c r="AA190" s="54"/>
      <c r="AT190" s="14" t="s">
        <v>343</v>
      </c>
      <c r="AU190" s="14" t="s">
        <v>23</v>
      </c>
      <c r="AY190" s="14" t="s">
        <v>343</v>
      </c>
      <c r="BE190" s="106">
        <f>IF(U190="základní",N190,0)</f>
        <v>0</v>
      </c>
      <c r="BF190" s="106">
        <f>IF(U190="snížená",N190,0)</f>
        <v>0</v>
      </c>
      <c r="BG190" s="106">
        <f>IF(U190="zákl. přenesená",N190,0)</f>
        <v>0</v>
      </c>
      <c r="BH190" s="106">
        <f>IF(U190="sníž. přenesená",N190,0)</f>
        <v>0</v>
      </c>
      <c r="BI190" s="106">
        <f>IF(U190="nulová",N190,0)</f>
        <v>0</v>
      </c>
      <c r="BJ190" s="14" t="s">
        <v>23</v>
      </c>
      <c r="BK190" s="106">
        <f>L190*K190</f>
        <v>0</v>
      </c>
    </row>
    <row r="191" spans="2:65" s="1" customFormat="1" ht="6.95" customHeight="1" x14ac:dyDescent="0.3">
      <c r="B191" s="55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7"/>
    </row>
  </sheetData>
  <sheetProtection password="CC35" sheet="1" objects="1" scenarios="1" formatColumns="0" formatRows="0" sort="0" autoFilter="0"/>
  <mergeCells count="208">
    <mergeCell ref="H1:K1"/>
    <mergeCell ref="S2:AC2"/>
    <mergeCell ref="F190:I190"/>
    <mergeCell ref="L190:M190"/>
    <mergeCell ref="N190:Q190"/>
    <mergeCell ref="N122:Q122"/>
    <mergeCell ref="N123:Q123"/>
    <mergeCell ref="N124:Q124"/>
    <mergeCell ref="N146:Q146"/>
    <mergeCell ref="N163:Q163"/>
    <mergeCell ref="N179:Q179"/>
    <mergeCell ref="N183:Q183"/>
    <mergeCell ref="N185:Q185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2:I182"/>
    <mergeCell ref="L182:M182"/>
    <mergeCell ref="N182:Q182"/>
    <mergeCell ref="F184:I184"/>
    <mergeCell ref="L184:M184"/>
    <mergeCell ref="N184:Q184"/>
    <mergeCell ref="F186:I186"/>
    <mergeCell ref="L186:M186"/>
    <mergeCell ref="N186:Q186"/>
    <mergeCell ref="F176:I176"/>
    <mergeCell ref="F177:I177"/>
    <mergeCell ref="L177:M177"/>
    <mergeCell ref="N177:Q177"/>
    <mergeCell ref="F178:I178"/>
    <mergeCell ref="F180:I180"/>
    <mergeCell ref="L180:M180"/>
    <mergeCell ref="N180:Q180"/>
    <mergeCell ref="F181:I181"/>
    <mergeCell ref="L181:M181"/>
    <mergeCell ref="N181:Q18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L175:M175"/>
    <mergeCell ref="N175:Q175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61:I161"/>
    <mergeCell ref="L161:M161"/>
    <mergeCell ref="N161:Q161"/>
    <mergeCell ref="F162:I162"/>
    <mergeCell ref="F164:I164"/>
    <mergeCell ref="L164:M164"/>
    <mergeCell ref="N164:Q164"/>
    <mergeCell ref="F165:I165"/>
    <mergeCell ref="F166:I166"/>
    <mergeCell ref="L166:M166"/>
    <mergeCell ref="N166:Q166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45:I145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F129:I129"/>
    <mergeCell ref="L129:M129"/>
    <mergeCell ref="N129:Q129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86:D191">
      <formula1>"K,M"</formula1>
    </dataValidation>
    <dataValidation type="list" allowBlank="1" showInputMessage="1" showErrorMessage="1" error="Povoleny jsou hodnoty základní, snížená, zákl. přenesená, sníž. přenesená, nulová." sqref="U186:U191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1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129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698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08 - Oprava vodovodu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>SO 08 - Oprava vodovodu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22.5" customHeight="1" x14ac:dyDescent="0.3">
      <c r="B121" s="31"/>
      <c r="C121" s="178" t="s">
        <v>23</v>
      </c>
      <c r="D121" s="178" t="s">
        <v>261</v>
      </c>
      <c r="E121" s="179" t="s">
        <v>699</v>
      </c>
      <c r="F121" s="256" t="s">
        <v>700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701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132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702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N97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ROUND((((SUM(BE97:BE104)+SUM(BE122:BE137))+SUM(BE139:BE143))),2)</f>
        <v>0</v>
      </c>
      <c r="I32" s="208"/>
      <c r="J32" s="208"/>
      <c r="K32" s="32"/>
      <c r="L32" s="32"/>
      <c r="M32" s="235">
        <f>ROUND(((ROUND((SUM(BE97:BE104)+SUM(BE122:BE137)), 2)*F32)+SUM(BE139:BE143)*F32),2)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ROUND((((SUM(BF97:BF104)+SUM(BF122:BF137))+SUM(BF139:BF143))),2)</f>
        <v>0</v>
      </c>
      <c r="I33" s="208"/>
      <c r="J33" s="208"/>
      <c r="K33" s="32"/>
      <c r="L33" s="32"/>
      <c r="M33" s="235">
        <f>ROUND(((ROUND((SUM(BF97:BF104)+SUM(BF122:BF137)), 2)*F33)+SUM(BF139:BF143)*F33),2)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ROUND((((SUM(BG97:BG104)+SUM(BG122:BG137))+SUM(BG139:BG143))),2)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ROUND((((SUM(BH97:BH104)+SUM(BH122:BH137))+SUM(BH139:BH143))),2)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ROUND((((SUM(BI97:BI104)+SUM(BI122:BI137))+SUM(BI139:BI143))),2)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VN a ON - Vedlejší a ostatní náklady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N122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N123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N124</f>
        <v>0</v>
      </c>
      <c r="O90" s="242"/>
      <c r="P90" s="242"/>
      <c r="Q90" s="242"/>
      <c r="R90" s="134"/>
      <c r="T90" s="135"/>
      <c r="U90" s="135"/>
    </row>
    <row r="91" spans="2:47" s="6" customFormat="1" ht="24.95" customHeight="1" x14ac:dyDescent="0.3">
      <c r="B91" s="127"/>
      <c r="C91" s="128"/>
      <c r="D91" s="129" t="s">
        <v>703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0">
        <f>N128</f>
        <v>0</v>
      </c>
      <c r="O91" s="241"/>
      <c r="P91" s="241"/>
      <c r="Q91" s="241"/>
      <c r="R91" s="130"/>
      <c r="T91" s="131"/>
      <c r="U91" s="131"/>
    </row>
    <row r="92" spans="2:47" s="7" customFormat="1" ht="19.899999999999999" customHeight="1" x14ac:dyDescent="0.3">
      <c r="B92" s="132"/>
      <c r="C92" s="133"/>
      <c r="D92" s="102" t="s">
        <v>704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N129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705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N133</f>
        <v>0</v>
      </c>
      <c r="O93" s="242"/>
      <c r="P93" s="242"/>
      <c r="Q93" s="242"/>
      <c r="R93" s="134"/>
      <c r="T93" s="135"/>
      <c r="U93" s="135"/>
    </row>
    <row r="94" spans="2:47" s="7" customFormat="1" ht="19.899999999999999" customHeight="1" x14ac:dyDescent="0.3">
      <c r="B94" s="132"/>
      <c r="C94" s="133"/>
      <c r="D94" s="102" t="s">
        <v>706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25">
        <f>N136</f>
        <v>0</v>
      </c>
      <c r="O94" s="242"/>
      <c r="P94" s="242"/>
      <c r="Q94" s="242"/>
      <c r="R94" s="134"/>
      <c r="T94" s="135"/>
      <c r="U94" s="135"/>
    </row>
    <row r="95" spans="2:47" s="6" customFormat="1" ht="21.75" customHeight="1" x14ac:dyDescent="0.35">
      <c r="B95" s="127"/>
      <c r="C95" s="128"/>
      <c r="D95" s="129" t="s">
        <v>164</v>
      </c>
      <c r="E95" s="128"/>
      <c r="F95" s="128"/>
      <c r="G95" s="128"/>
      <c r="H95" s="128"/>
      <c r="I95" s="128"/>
      <c r="J95" s="128"/>
      <c r="K95" s="128"/>
      <c r="L95" s="128"/>
      <c r="M95" s="128"/>
      <c r="N95" s="243">
        <f>N138</f>
        <v>0</v>
      </c>
      <c r="O95" s="241"/>
      <c r="P95" s="241"/>
      <c r="Q95" s="241"/>
      <c r="R95" s="130"/>
      <c r="T95" s="131"/>
      <c r="U95" s="131"/>
    </row>
    <row r="96" spans="2:47" s="1" customFormat="1" ht="21.75" customHeight="1" x14ac:dyDescent="0.3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  <c r="T96" s="125"/>
      <c r="U96" s="125"/>
    </row>
    <row r="97" spans="2:65" s="1" customFormat="1" ht="29.25" customHeight="1" x14ac:dyDescent="0.3">
      <c r="B97" s="31"/>
      <c r="C97" s="126" t="s">
        <v>165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44">
        <f>ROUND(N98+N99+N100+N101+N102+N103,2)</f>
        <v>0</v>
      </c>
      <c r="O97" s="208"/>
      <c r="P97" s="208"/>
      <c r="Q97" s="208"/>
      <c r="R97" s="33"/>
      <c r="T97" s="136"/>
      <c r="U97" s="137" t="s">
        <v>44</v>
      </c>
    </row>
    <row r="98" spans="2:65" s="1" customFormat="1" ht="18" customHeight="1" x14ac:dyDescent="0.3">
      <c r="B98" s="31"/>
      <c r="C98" s="32"/>
      <c r="D98" s="226" t="s">
        <v>166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ref="BE98:BE103" si="0">IF(U98="základní",N98,0)</f>
        <v>0</v>
      </c>
      <c r="BF98" s="142">
        <f t="shared" ref="BF98:BF103" si="1">IF(U98="snížená",N98,0)</f>
        <v>0</v>
      </c>
      <c r="BG98" s="142">
        <f t="shared" ref="BG98:BG103" si="2">IF(U98="zákl. přenesená",N98,0)</f>
        <v>0</v>
      </c>
      <c r="BH98" s="142">
        <f t="shared" ref="BH98:BH103" si="3">IF(U98="sníž. přenesená",N98,0)</f>
        <v>0</v>
      </c>
      <c r="BI98" s="142">
        <f t="shared" ref="BI98:BI103" si="4">IF(U98="nulová",N98,0)</f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226" t="s">
        <v>168</v>
      </c>
      <c r="E99" s="208"/>
      <c r="F99" s="208"/>
      <c r="G99" s="208"/>
      <c r="H99" s="208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74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167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8" customHeight="1" x14ac:dyDescent="0.3">
      <c r="B100" s="31"/>
      <c r="C100" s="32"/>
      <c r="D100" s="226" t="s">
        <v>169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170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226" t="s">
        <v>171</v>
      </c>
      <c r="E102" s="208"/>
      <c r="F102" s="208"/>
      <c r="G102" s="208"/>
      <c r="H102" s="208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74"/>
      <c r="U102" s="139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167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8" customHeight="1" x14ac:dyDescent="0.3">
      <c r="B103" s="31"/>
      <c r="C103" s="32"/>
      <c r="D103" s="102" t="s">
        <v>172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224">
        <f>ROUND(N88*T103,2)</f>
        <v>0</v>
      </c>
      <c r="O103" s="208"/>
      <c r="P103" s="208"/>
      <c r="Q103" s="208"/>
      <c r="R103" s="33"/>
      <c r="S103" s="138"/>
      <c r="T103" s="143"/>
      <c r="U103" s="144" t="s">
        <v>45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173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23</v>
      </c>
      <c r="BK103" s="140"/>
      <c r="BL103" s="140"/>
      <c r="BM103" s="140"/>
    </row>
    <row r="104" spans="2:65" s="1" customFormat="1" ht="13.5" x14ac:dyDescent="0.3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  <c r="T104" s="125"/>
      <c r="U104" s="125"/>
    </row>
    <row r="105" spans="2:65" s="1" customFormat="1" ht="29.25" customHeight="1" x14ac:dyDescent="0.3">
      <c r="B105" s="31"/>
      <c r="C105" s="113" t="s">
        <v>141</v>
      </c>
      <c r="D105" s="114"/>
      <c r="E105" s="114"/>
      <c r="F105" s="114"/>
      <c r="G105" s="114"/>
      <c r="H105" s="114"/>
      <c r="I105" s="114"/>
      <c r="J105" s="114"/>
      <c r="K105" s="114"/>
      <c r="L105" s="229">
        <f>ROUND(SUM(N88+N97),2)</f>
        <v>0</v>
      </c>
      <c r="M105" s="239"/>
      <c r="N105" s="239"/>
      <c r="O105" s="239"/>
      <c r="P105" s="239"/>
      <c r="Q105" s="239"/>
      <c r="R105" s="33"/>
      <c r="T105" s="125"/>
      <c r="U105" s="125"/>
    </row>
    <row r="106" spans="2:65" s="1" customFormat="1" ht="6.95" customHeight="1" x14ac:dyDescent="0.3"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7"/>
      <c r="T106" s="125"/>
      <c r="U106" s="125"/>
    </row>
    <row r="110" spans="2:65" s="1" customFormat="1" ht="6.95" customHeight="1" x14ac:dyDescent="0.3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</row>
    <row r="111" spans="2:65" s="1" customFormat="1" ht="36.950000000000003" customHeight="1" x14ac:dyDescent="0.3">
      <c r="B111" s="31"/>
      <c r="C111" s="189" t="s">
        <v>174</v>
      </c>
      <c r="D111" s="208"/>
      <c r="E111" s="208"/>
      <c r="F111" s="208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33"/>
    </row>
    <row r="112" spans="2:65" s="1" customFormat="1" ht="6.95" customHeight="1" x14ac:dyDescent="0.3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30" customHeight="1" x14ac:dyDescent="0.3">
      <c r="B113" s="31"/>
      <c r="C113" s="26" t="s">
        <v>17</v>
      </c>
      <c r="D113" s="32"/>
      <c r="E113" s="32"/>
      <c r="F113" s="231" t="str">
        <f>F6</f>
        <v>Revitalizace náměstí Míru v Kroměříži</v>
      </c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32"/>
      <c r="R113" s="33"/>
    </row>
    <row r="114" spans="2:65" s="1" customFormat="1" ht="36.950000000000003" customHeight="1" x14ac:dyDescent="0.3">
      <c r="B114" s="31"/>
      <c r="C114" s="65" t="s">
        <v>148</v>
      </c>
      <c r="D114" s="32"/>
      <c r="E114" s="32"/>
      <c r="F114" s="209" t="str">
        <f>F7</f>
        <v>VN a ON - Vedlejší a ostatní náklady</v>
      </c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32"/>
      <c r="R114" s="33"/>
    </row>
    <row r="115" spans="2:65" s="1" customFormat="1" ht="6.95" customHeight="1" x14ac:dyDescent="0.3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8" customHeight="1" x14ac:dyDescent="0.3">
      <c r="B116" s="31"/>
      <c r="C116" s="26" t="s">
        <v>24</v>
      </c>
      <c r="D116" s="32"/>
      <c r="E116" s="32"/>
      <c r="F116" s="24" t="str">
        <f>F9</f>
        <v xml:space="preserve"> </v>
      </c>
      <c r="G116" s="32"/>
      <c r="H116" s="32"/>
      <c r="I116" s="32"/>
      <c r="J116" s="32"/>
      <c r="K116" s="26" t="s">
        <v>26</v>
      </c>
      <c r="L116" s="32"/>
      <c r="M116" s="237" t="str">
        <f>IF(O9="","",O9)</f>
        <v>21. 3. 2018</v>
      </c>
      <c r="N116" s="208"/>
      <c r="O116" s="208"/>
      <c r="P116" s="208"/>
      <c r="Q116" s="32"/>
      <c r="R116" s="33"/>
    </row>
    <row r="117" spans="2:65" s="1" customFormat="1" ht="6.95" customHeight="1" x14ac:dyDescent="0.3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1" customFormat="1" x14ac:dyDescent="0.3">
      <c r="B118" s="31"/>
      <c r="C118" s="26" t="s">
        <v>30</v>
      </c>
      <c r="D118" s="32"/>
      <c r="E118" s="32"/>
      <c r="F118" s="24" t="str">
        <f>E12</f>
        <v>Město Kroměříž</v>
      </c>
      <c r="G118" s="32"/>
      <c r="H118" s="32"/>
      <c r="I118" s="32"/>
      <c r="J118" s="32"/>
      <c r="K118" s="26" t="s">
        <v>36</v>
      </c>
      <c r="L118" s="32"/>
      <c r="M118" s="194" t="str">
        <f>E18</f>
        <v>Ing.Alena Vránová</v>
      </c>
      <c r="N118" s="208"/>
      <c r="O118" s="208"/>
      <c r="P118" s="208"/>
      <c r="Q118" s="208"/>
      <c r="R118" s="33"/>
    </row>
    <row r="119" spans="2:65" s="1" customFormat="1" ht="14.45" customHeight="1" x14ac:dyDescent="0.3">
      <c r="B119" s="31"/>
      <c r="C119" s="26" t="s">
        <v>34</v>
      </c>
      <c r="D119" s="32"/>
      <c r="E119" s="32"/>
      <c r="F119" s="24" t="str">
        <f>IF(E15="","",E15)</f>
        <v>Vyplň údaj</v>
      </c>
      <c r="G119" s="32"/>
      <c r="H119" s="32"/>
      <c r="I119" s="32"/>
      <c r="J119" s="32"/>
      <c r="K119" s="26" t="s">
        <v>39</v>
      </c>
      <c r="L119" s="32"/>
      <c r="M119" s="194" t="str">
        <f>E21</f>
        <v>Ing.Alena Vránová</v>
      </c>
      <c r="N119" s="208"/>
      <c r="O119" s="208"/>
      <c r="P119" s="208"/>
      <c r="Q119" s="208"/>
      <c r="R119" s="33"/>
    </row>
    <row r="120" spans="2:65" s="1" customFormat="1" ht="10.35" customHeight="1" x14ac:dyDescent="0.3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5" s="8" customFormat="1" ht="29.25" customHeight="1" x14ac:dyDescent="0.3">
      <c r="B121" s="145"/>
      <c r="C121" s="146" t="s">
        <v>175</v>
      </c>
      <c r="D121" s="147" t="s">
        <v>176</v>
      </c>
      <c r="E121" s="147" t="s">
        <v>62</v>
      </c>
      <c r="F121" s="245" t="s">
        <v>177</v>
      </c>
      <c r="G121" s="246"/>
      <c r="H121" s="246"/>
      <c r="I121" s="246"/>
      <c r="J121" s="147" t="s">
        <v>178</v>
      </c>
      <c r="K121" s="147" t="s">
        <v>179</v>
      </c>
      <c r="L121" s="247" t="s">
        <v>180</v>
      </c>
      <c r="M121" s="246"/>
      <c r="N121" s="245" t="s">
        <v>153</v>
      </c>
      <c r="O121" s="246"/>
      <c r="P121" s="246"/>
      <c r="Q121" s="248"/>
      <c r="R121" s="148"/>
      <c r="T121" s="77" t="s">
        <v>181</v>
      </c>
      <c r="U121" s="78" t="s">
        <v>44</v>
      </c>
      <c r="V121" s="78" t="s">
        <v>182</v>
      </c>
      <c r="W121" s="78" t="s">
        <v>183</v>
      </c>
      <c r="X121" s="78" t="s">
        <v>184</v>
      </c>
      <c r="Y121" s="78" t="s">
        <v>185</v>
      </c>
      <c r="Z121" s="78" t="s">
        <v>186</v>
      </c>
      <c r="AA121" s="79" t="s">
        <v>187</v>
      </c>
    </row>
    <row r="122" spans="2:65" s="1" customFormat="1" ht="29.25" customHeight="1" x14ac:dyDescent="0.35">
      <c r="B122" s="31"/>
      <c r="C122" s="81" t="s">
        <v>150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262">
        <f>BK122</f>
        <v>0</v>
      </c>
      <c r="O122" s="263"/>
      <c r="P122" s="263"/>
      <c r="Q122" s="263"/>
      <c r="R122" s="33"/>
      <c r="T122" s="80"/>
      <c r="U122" s="47"/>
      <c r="V122" s="47"/>
      <c r="W122" s="149">
        <f>W123+W128+W138</f>
        <v>0</v>
      </c>
      <c r="X122" s="47"/>
      <c r="Y122" s="149">
        <f>Y123+Y128+Y138</f>
        <v>0.752</v>
      </c>
      <c r="Z122" s="47"/>
      <c r="AA122" s="150">
        <f>AA123+AA128+AA138</f>
        <v>0</v>
      </c>
      <c r="AT122" s="14" t="s">
        <v>79</v>
      </c>
      <c r="AU122" s="14" t="s">
        <v>155</v>
      </c>
      <c r="BK122" s="151">
        <f>BK123+BK128+BK138</f>
        <v>0</v>
      </c>
    </row>
    <row r="123" spans="2:65" s="9" customFormat="1" ht="37.35" customHeight="1" x14ac:dyDescent="0.35">
      <c r="B123" s="152"/>
      <c r="C123" s="153"/>
      <c r="D123" s="154" t="s">
        <v>156</v>
      </c>
      <c r="E123" s="154"/>
      <c r="F123" s="154"/>
      <c r="G123" s="154"/>
      <c r="H123" s="154"/>
      <c r="I123" s="154"/>
      <c r="J123" s="154"/>
      <c r="K123" s="154"/>
      <c r="L123" s="154"/>
      <c r="M123" s="154"/>
      <c r="N123" s="243">
        <f>BK123</f>
        <v>0</v>
      </c>
      <c r="O123" s="240"/>
      <c r="P123" s="240"/>
      <c r="Q123" s="240"/>
      <c r="R123" s="155"/>
      <c r="T123" s="156"/>
      <c r="U123" s="153"/>
      <c r="V123" s="153"/>
      <c r="W123" s="157">
        <f>W124</f>
        <v>0</v>
      </c>
      <c r="X123" s="153"/>
      <c r="Y123" s="157">
        <f>Y124</f>
        <v>0.752</v>
      </c>
      <c r="Z123" s="153"/>
      <c r="AA123" s="158">
        <f>AA124</f>
        <v>0</v>
      </c>
      <c r="AR123" s="159" t="s">
        <v>23</v>
      </c>
      <c r="AT123" s="160" t="s">
        <v>79</v>
      </c>
      <c r="AU123" s="160" t="s">
        <v>80</v>
      </c>
      <c r="AY123" s="159" t="s">
        <v>188</v>
      </c>
      <c r="BK123" s="161">
        <f>BK124</f>
        <v>0</v>
      </c>
    </row>
    <row r="124" spans="2:65" s="9" customFormat="1" ht="19.899999999999999" customHeight="1" x14ac:dyDescent="0.3">
      <c r="B124" s="152"/>
      <c r="C124" s="153"/>
      <c r="D124" s="162" t="s">
        <v>157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264">
        <f>BK124</f>
        <v>0</v>
      </c>
      <c r="O124" s="265"/>
      <c r="P124" s="265"/>
      <c r="Q124" s="265"/>
      <c r="R124" s="155"/>
      <c r="T124" s="156"/>
      <c r="U124" s="153"/>
      <c r="V124" s="153"/>
      <c r="W124" s="157">
        <f>SUM(W125:W127)</f>
        <v>0</v>
      </c>
      <c r="X124" s="153"/>
      <c r="Y124" s="157">
        <f>SUM(Y125:Y127)</f>
        <v>0.752</v>
      </c>
      <c r="Z124" s="153"/>
      <c r="AA124" s="158">
        <f>SUM(AA125:AA127)</f>
        <v>0</v>
      </c>
      <c r="AR124" s="159" t="s">
        <v>23</v>
      </c>
      <c r="AT124" s="160" t="s">
        <v>79</v>
      </c>
      <c r="AU124" s="160" t="s">
        <v>23</v>
      </c>
      <c r="AY124" s="159" t="s">
        <v>188</v>
      </c>
      <c r="BK124" s="161">
        <f>SUM(BK125:BK127)</f>
        <v>0</v>
      </c>
    </row>
    <row r="125" spans="2:65" s="1" customFormat="1" ht="22.5" customHeight="1" x14ac:dyDescent="0.3">
      <c r="B125" s="31"/>
      <c r="C125" s="163" t="s">
        <v>23</v>
      </c>
      <c r="D125" s="163" t="s">
        <v>189</v>
      </c>
      <c r="E125" s="164" t="s">
        <v>707</v>
      </c>
      <c r="F125" s="249" t="s">
        <v>708</v>
      </c>
      <c r="G125" s="250"/>
      <c r="H125" s="250"/>
      <c r="I125" s="250"/>
      <c r="J125" s="165" t="s">
        <v>192</v>
      </c>
      <c r="K125" s="166">
        <v>80</v>
      </c>
      <c r="L125" s="251">
        <v>0</v>
      </c>
      <c r="M125" s="250"/>
      <c r="N125" s="252">
        <f>ROUND(L125*K125,2)</f>
        <v>0</v>
      </c>
      <c r="O125" s="250"/>
      <c r="P125" s="250"/>
      <c r="Q125" s="250"/>
      <c r="R125" s="33"/>
      <c r="T125" s="167" t="s">
        <v>21</v>
      </c>
      <c r="U125" s="40" t="s">
        <v>45</v>
      </c>
      <c r="V125" s="32"/>
      <c r="W125" s="168">
        <f>V125*K125</f>
        <v>0</v>
      </c>
      <c r="X125" s="168">
        <v>9.4000000000000004E-3</v>
      </c>
      <c r="Y125" s="168">
        <f>X125*K125</f>
        <v>0.752</v>
      </c>
      <c r="Z125" s="168">
        <v>0</v>
      </c>
      <c r="AA125" s="169">
        <f>Z125*K125</f>
        <v>0</v>
      </c>
      <c r="AR125" s="14" t="s">
        <v>193</v>
      </c>
      <c r="AT125" s="14" t="s">
        <v>189</v>
      </c>
      <c r="AU125" s="14" t="s">
        <v>145</v>
      </c>
      <c r="AY125" s="14" t="s">
        <v>188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ROUND(L125*K125,2)</f>
        <v>0</v>
      </c>
      <c r="BL125" s="14" t="s">
        <v>193</v>
      </c>
      <c r="BM125" s="14" t="s">
        <v>709</v>
      </c>
    </row>
    <row r="126" spans="2:65" s="10" customFormat="1" ht="22.5" customHeight="1" x14ac:dyDescent="0.3">
      <c r="B126" s="170"/>
      <c r="C126" s="171"/>
      <c r="D126" s="171"/>
      <c r="E126" s="172" t="s">
        <v>21</v>
      </c>
      <c r="F126" s="253" t="s">
        <v>710</v>
      </c>
      <c r="G126" s="254"/>
      <c r="H126" s="254"/>
      <c r="I126" s="254"/>
      <c r="J126" s="171"/>
      <c r="K126" s="173">
        <v>80</v>
      </c>
      <c r="L126" s="171"/>
      <c r="M126" s="171"/>
      <c r="N126" s="171"/>
      <c r="O126" s="171"/>
      <c r="P126" s="171"/>
      <c r="Q126" s="171"/>
      <c r="R126" s="174"/>
      <c r="T126" s="175"/>
      <c r="U126" s="171"/>
      <c r="V126" s="171"/>
      <c r="W126" s="171"/>
      <c r="X126" s="171"/>
      <c r="Y126" s="171"/>
      <c r="Z126" s="171"/>
      <c r="AA126" s="176"/>
      <c r="AT126" s="177" t="s">
        <v>196</v>
      </c>
      <c r="AU126" s="177" t="s">
        <v>145</v>
      </c>
      <c r="AV126" s="10" t="s">
        <v>145</v>
      </c>
      <c r="AW126" s="10" t="s">
        <v>38</v>
      </c>
      <c r="AX126" s="10" t="s">
        <v>80</v>
      </c>
      <c r="AY126" s="177" t="s">
        <v>188</v>
      </c>
    </row>
    <row r="127" spans="2:65" s="1" customFormat="1" ht="22.5" customHeight="1" x14ac:dyDescent="0.3">
      <c r="B127" s="31"/>
      <c r="C127" s="163" t="s">
        <v>145</v>
      </c>
      <c r="D127" s="163" t="s">
        <v>189</v>
      </c>
      <c r="E127" s="164" t="s">
        <v>711</v>
      </c>
      <c r="F127" s="249" t="s">
        <v>712</v>
      </c>
      <c r="G127" s="250"/>
      <c r="H127" s="250"/>
      <c r="I127" s="250"/>
      <c r="J127" s="165" t="s">
        <v>192</v>
      </c>
      <c r="K127" s="166">
        <v>80</v>
      </c>
      <c r="L127" s="251">
        <v>0</v>
      </c>
      <c r="M127" s="250"/>
      <c r="N127" s="252">
        <f>ROUND(L127*K127,2)</f>
        <v>0</v>
      </c>
      <c r="O127" s="250"/>
      <c r="P127" s="250"/>
      <c r="Q127" s="250"/>
      <c r="R127" s="33"/>
      <c r="T127" s="167" t="s">
        <v>21</v>
      </c>
      <c r="U127" s="40" t="s">
        <v>45</v>
      </c>
      <c r="V127" s="32"/>
      <c r="W127" s="168">
        <f>V127*K127</f>
        <v>0</v>
      </c>
      <c r="X127" s="168">
        <v>0</v>
      </c>
      <c r="Y127" s="168">
        <f>X127*K127</f>
        <v>0</v>
      </c>
      <c r="Z127" s="168">
        <v>0</v>
      </c>
      <c r="AA127" s="169">
        <f>Z127*K127</f>
        <v>0</v>
      </c>
      <c r="AR127" s="14" t="s">
        <v>193</v>
      </c>
      <c r="AT127" s="14" t="s">
        <v>189</v>
      </c>
      <c r="AU127" s="14" t="s">
        <v>145</v>
      </c>
      <c r="AY127" s="14" t="s">
        <v>188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ROUND(L127*K127,2)</f>
        <v>0</v>
      </c>
      <c r="BL127" s="14" t="s">
        <v>193</v>
      </c>
      <c r="BM127" s="14" t="s">
        <v>713</v>
      </c>
    </row>
    <row r="128" spans="2:65" s="9" customFormat="1" ht="37.35" customHeight="1" x14ac:dyDescent="0.35">
      <c r="B128" s="152"/>
      <c r="C128" s="153"/>
      <c r="D128" s="154" t="s">
        <v>703</v>
      </c>
      <c r="E128" s="154"/>
      <c r="F128" s="154"/>
      <c r="G128" s="154"/>
      <c r="H128" s="154"/>
      <c r="I128" s="154"/>
      <c r="J128" s="154"/>
      <c r="K128" s="154"/>
      <c r="L128" s="154"/>
      <c r="M128" s="154"/>
      <c r="N128" s="268">
        <f>BK128</f>
        <v>0</v>
      </c>
      <c r="O128" s="269"/>
      <c r="P128" s="269"/>
      <c r="Q128" s="269"/>
      <c r="R128" s="155"/>
      <c r="T128" s="156"/>
      <c r="U128" s="153"/>
      <c r="V128" s="153"/>
      <c r="W128" s="157">
        <f>W129+W133+W136</f>
        <v>0</v>
      </c>
      <c r="X128" s="153"/>
      <c r="Y128" s="157">
        <f>Y129+Y133+Y136</f>
        <v>0</v>
      </c>
      <c r="Z128" s="153"/>
      <c r="AA128" s="158">
        <f>AA129+AA133+AA136</f>
        <v>0</v>
      </c>
      <c r="AR128" s="159" t="s">
        <v>211</v>
      </c>
      <c r="AT128" s="160" t="s">
        <v>79</v>
      </c>
      <c r="AU128" s="160" t="s">
        <v>80</v>
      </c>
      <c r="AY128" s="159" t="s">
        <v>188</v>
      </c>
      <c r="BK128" s="161">
        <f>BK129+BK133+BK136</f>
        <v>0</v>
      </c>
    </row>
    <row r="129" spans="2:65" s="9" customFormat="1" ht="19.899999999999999" customHeight="1" x14ac:dyDescent="0.3">
      <c r="B129" s="152"/>
      <c r="C129" s="153"/>
      <c r="D129" s="162" t="s">
        <v>704</v>
      </c>
      <c r="E129" s="162"/>
      <c r="F129" s="162"/>
      <c r="G129" s="162"/>
      <c r="H129" s="162"/>
      <c r="I129" s="162"/>
      <c r="J129" s="162"/>
      <c r="K129" s="162"/>
      <c r="L129" s="162"/>
      <c r="M129" s="162"/>
      <c r="N129" s="264">
        <f>BK129</f>
        <v>0</v>
      </c>
      <c r="O129" s="265"/>
      <c r="P129" s="265"/>
      <c r="Q129" s="265"/>
      <c r="R129" s="155"/>
      <c r="T129" s="156"/>
      <c r="U129" s="153"/>
      <c r="V129" s="153"/>
      <c r="W129" s="157">
        <f>SUM(W130:W132)</f>
        <v>0</v>
      </c>
      <c r="X129" s="153"/>
      <c r="Y129" s="157">
        <f>SUM(Y130:Y132)</f>
        <v>0</v>
      </c>
      <c r="Z129" s="153"/>
      <c r="AA129" s="158">
        <f>SUM(AA130:AA132)</f>
        <v>0</v>
      </c>
      <c r="AR129" s="159" t="s">
        <v>211</v>
      </c>
      <c r="AT129" s="160" t="s">
        <v>79</v>
      </c>
      <c r="AU129" s="160" t="s">
        <v>23</v>
      </c>
      <c r="AY129" s="159" t="s">
        <v>188</v>
      </c>
      <c r="BK129" s="161">
        <f>SUM(BK130:BK132)</f>
        <v>0</v>
      </c>
    </row>
    <row r="130" spans="2:65" s="1" customFormat="1" ht="22.5" customHeight="1" x14ac:dyDescent="0.3">
      <c r="B130" s="31"/>
      <c r="C130" s="163" t="s">
        <v>200</v>
      </c>
      <c r="D130" s="163" t="s">
        <v>189</v>
      </c>
      <c r="E130" s="164" t="s">
        <v>714</v>
      </c>
      <c r="F130" s="249" t="s">
        <v>715</v>
      </c>
      <c r="G130" s="250"/>
      <c r="H130" s="250"/>
      <c r="I130" s="250"/>
      <c r="J130" s="165" t="s">
        <v>716</v>
      </c>
      <c r="K130" s="166">
        <v>1</v>
      </c>
      <c r="L130" s="251">
        <v>0</v>
      </c>
      <c r="M130" s="250"/>
      <c r="N130" s="252">
        <f>ROUND(L130*K130,2)</f>
        <v>0</v>
      </c>
      <c r="O130" s="250"/>
      <c r="P130" s="250"/>
      <c r="Q130" s="250"/>
      <c r="R130" s="33"/>
      <c r="T130" s="167" t="s">
        <v>21</v>
      </c>
      <c r="U130" s="40" t="s">
        <v>45</v>
      </c>
      <c r="V130" s="32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14" t="s">
        <v>717</v>
      </c>
      <c r="AT130" s="14" t="s">
        <v>189</v>
      </c>
      <c r="AU130" s="14" t="s">
        <v>145</v>
      </c>
      <c r="AY130" s="14" t="s">
        <v>188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4" t="s">
        <v>23</v>
      </c>
      <c r="BK130" s="106">
        <f>ROUND(L130*K130,2)</f>
        <v>0</v>
      </c>
      <c r="BL130" s="14" t="s">
        <v>717</v>
      </c>
      <c r="BM130" s="14" t="s">
        <v>718</v>
      </c>
    </row>
    <row r="131" spans="2:65" s="1" customFormat="1" ht="22.5" customHeight="1" x14ac:dyDescent="0.3">
      <c r="B131" s="31"/>
      <c r="C131" s="163" t="s">
        <v>193</v>
      </c>
      <c r="D131" s="163" t="s">
        <v>189</v>
      </c>
      <c r="E131" s="164" t="s">
        <v>719</v>
      </c>
      <c r="F131" s="249" t="s">
        <v>720</v>
      </c>
      <c r="G131" s="250"/>
      <c r="H131" s="250"/>
      <c r="I131" s="250"/>
      <c r="J131" s="165" t="s">
        <v>716</v>
      </c>
      <c r="K131" s="166">
        <v>1</v>
      </c>
      <c r="L131" s="251">
        <v>0</v>
      </c>
      <c r="M131" s="250"/>
      <c r="N131" s="252">
        <f>ROUND(L131*K131,2)</f>
        <v>0</v>
      </c>
      <c r="O131" s="250"/>
      <c r="P131" s="250"/>
      <c r="Q131" s="250"/>
      <c r="R131" s="33"/>
      <c r="T131" s="167" t="s">
        <v>21</v>
      </c>
      <c r="U131" s="40" t="s">
        <v>45</v>
      </c>
      <c r="V131" s="32"/>
      <c r="W131" s="168">
        <f>V131*K131</f>
        <v>0</v>
      </c>
      <c r="X131" s="168">
        <v>0</v>
      </c>
      <c r="Y131" s="168">
        <f>X131*K131</f>
        <v>0</v>
      </c>
      <c r="Z131" s="168">
        <v>0</v>
      </c>
      <c r="AA131" s="169">
        <f>Z131*K131</f>
        <v>0</v>
      </c>
      <c r="AR131" s="14" t="s">
        <v>717</v>
      </c>
      <c r="AT131" s="14" t="s">
        <v>189</v>
      </c>
      <c r="AU131" s="14" t="s">
        <v>145</v>
      </c>
      <c r="AY131" s="14" t="s">
        <v>188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4" t="s">
        <v>23</v>
      </c>
      <c r="BK131" s="106">
        <f>ROUND(L131*K131,2)</f>
        <v>0</v>
      </c>
      <c r="BL131" s="14" t="s">
        <v>717</v>
      </c>
      <c r="BM131" s="14" t="s">
        <v>721</v>
      </c>
    </row>
    <row r="132" spans="2:65" s="1" customFormat="1" ht="22.5" customHeight="1" x14ac:dyDescent="0.3">
      <c r="B132" s="31"/>
      <c r="C132" s="163" t="s">
        <v>211</v>
      </c>
      <c r="D132" s="163" t="s">
        <v>189</v>
      </c>
      <c r="E132" s="164" t="s">
        <v>722</v>
      </c>
      <c r="F132" s="249" t="s">
        <v>723</v>
      </c>
      <c r="G132" s="250"/>
      <c r="H132" s="250"/>
      <c r="I132" s="250"/>
      <c r="J132" s="165" t="s">
        <v>716</v>
      </c>
      <c r="K132" s="166">
        <v>1</v>
      </c>
      <c r="L132" s="251">
        <v>0</v>
      </c>
      <c r="M132" s="250"/>
      <c r="N132" s="252">
        <f>ROUND(L132*K132,2)</f>
        <v>0</v>
      </c>
      <c r="O132" s="250"/>
      <c r="P132" s="250"/>
      <c r="Q132" s="250"/>
      <c r="R132" s="33"/>
      <c r="T132" s="167" t="s">
        <v>21</v>
      </c>
      <c r="U132" s="40" t="s">
        <v>45</v>
      </c>
      <c r="V132" s="32"/>
      <c r="W132" s="168">
        <f>V132*K132</f>
        <v>0</v>
      </c>
      <c r="X132" s="168">
        <v>0</v>
      </c>
      <c r="Y132" s="168">
        <f>X132*K132</f>
        <v>0</v>
      </c>
      <c r="Z132" s="168">
        <v>0</v>
      </c>
      <c r="AA132" s="169">
        <f>Z132*K132</f>
        <v>0</v>
      </c>
      <c r="AR132" s="14" t="s">
        <v>717</v>
      </c>
      <c r="AT132" s="14" t="s">
        <v>189</v>
      </c>
      <c r="AU132" s="14" t="s">
        <v>145</v>
      </c>
      <c r="AY132" s="14" t="s">
        <v>188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4" t="s">
        <v>23</v>
      </c>
      <c r="BK132" s="106">
        <f>ROUND(L132*K132,2)</f>
        <v>0</v>
      </c>
      <c r="BL132" s="14" t="s">
        <v>717</v>
      </c>
      <c r="BM132" s="14" t="s">
        <v>724</v>
      </c>
    </row>
    <row r="133" spans="2:65" s="9" customFormat="1" ht="29.85" customHeight="1" x14ac:dyDescent="0.3">
      <c r="B133" s="152"/>
      <c r="C133" s="153"/>
      <c r="D133" s="162" t="s">
        <v>705</v>
      </c>
      <c r="E133" s="162"/>
      <c r="F133" s="162"/>
      <c r="G133" s="162"/>
      <c r="H133" s="162"/>
      <c r="I133" s="162"/>
      <c r="J133" s="162"/>
      <c r="K133" s="162"/>
      <c r="L133" s="162"/>
      <c r="M133" s="162"/>
      <c r="N133" s="266">
        <f>BK133</f>
        <v>0</v>
      </c>
      <c r="O133" s="267"/>
      <c r="P133" s="267"/>
      <c r="Q133" s="267"/>
      <c r="R133" s="155"/>
      <c r="T133" s="156"/>
      <c r="U133" s="153"/>
      <c r="V133" s="153"/>
      <c r="W133" s="157">
        <f>SUM(W134:W135)</f>
        <v>0</v>
      </c>
      <c r="X133" s="153"/>
      <c r="Y133" s="157">
        <f>SUM(Y134:Y135)</f>
        <v>0</v>
      </c>
      <c r="Z133" s="153"/>
      <c r="AA133" s="158">
        <f>SUM(AA134:AA135)</f>
        <v>0</v>
      </c>
      <c r="AR133" s="159" t="s">
        <v>211</v>
      </c>
      <c r="AT133" s="160" t="s">
        <v>79</v>
      </c>
      <c r="AU133" s="160" t="s">
        <v>23</v>
      </c>
      <c r="AY133" s="159" t="s">
        <v>188</v>
      </c>
      <c r="BK133" s="161">
        <f>SUM(BK134:BK135)</f>
        <v>0</v>
      </c>
    </row>
    <row r="134" spans="2:65" s="1" customFormat="1" ht="22.5" customHeight="1" x14ac:dyDescent="0.3">
      <c r="B134" s="31"/>
      <c r="C134" s="163" t="s">
        <v>219</v>
      </c>
      <c r="D134" s="163" t="s">
        <v>189</v>
      </c>
      <c r="E134" s="164" t="s">
        <v>725</v>
      </c>
      <c r="F134" s="249" t="s">
        <v>166</v>
      </c>
      <c r="G134" s="250"/>
      <c r="H134" s="250"/>
      <c r="I134" s="250"/>
      <c r="J134" s="165" t="s">
        <v>716</v>
      </c>
      <c r="K134" s="166">
        <v>1</v>
      </c>
      <c r="L134" s="251">
        <v>0</v>
      </c>
      <c r="M134" s="250"/>
      <c r="N134" s="252">
        <f>ROUND(L134*K134,2)</f>
        <v>0</v>
      </c>
      <c r="O134" s="250"/>
      <c r="P134" s="250"/>
      <c r="Q134" s="250"/>
      <c r="R134" s="33"/>
      <c r="T134" s="167" t="s">
        <v>21</v>
      </c>
      <c r="U134" s="40" t="s">
        <v>45</v>
      </c>
      <c r="V134" s="32"/>
      <c r="W134" s="168">
        <f>V134*K134</f>
        <v>0</v>
      </c>
      <c r="X134" s="168">
        <v>0</v>
      </c>
      <c r="Y134" s="168">
        <f>X134*K134</f>
        <v>0</v>
      </c>
      <c r="Z134" s="168">
        <v>0</v>
      </c>
      <c r="AA134" s="169">
        <f>Z134*K134</f>
        <v>0</v>
      </c>
      <c r="AR134" s="14" t="s">
        <v>717</v>
      </c>
      <c r="AT134" s="14" t="s">
        <v>189</v>
      </c>
      <c r="AU134" s="14" t="s">
        <v>145</v>
      </c>
      <c r="AY134" s="14" t="s">
        <v>188</v>
      </c>
      <c r="BE134" s="106">
        <f>IF(U134="základní",N134,0)</f>
        <v>0</v>
      </c>
      <c r="BF134" s="106">
        <f>IF(U134="snížená",N134,0)</f>
        <v>0</v>
      </c>
      <c r="BG134" s="106">
        <f>IF(U134="zákl. přenesená",N134,0)</f>
        <v>0</v>
      </c>
      <c r="BH134" s="106">
        <f>IF(U134="sníž. přenesená",N134,0)</f>
        <v>0</v>
      </c>
      <c r="BI134" s="106">
        <f>IF(U134="nulová",N134,0)</f>
        <v>0</v>
      </c>
      <c r="BJ134" s="14" t="s">
        <v>23</v>
      </c>
      <c r="BK134" s="106">
        <f>ROUND(L134*K134,2)</f>
        <v>0</v>
      </c>
      <c r="BL134" s="14" t="s">
        <v>717</v>
      </c>
      <c r="BM134" s="14" t="s">
        <v>726</v>
      </c>
    </row>
    <row r="135" spans="2:65" s="1" customFormat="1" ht="22.5" customHeight="1" x14ac:dyDescent="0.3">
      <c r="B135" s="31"/>
      <c r="C135" s="163" t="s">
        <v>223</v>
      </c>
      <c r="D135" s="163" t="s">
        <v>189</v>
      </c>
      <c r="E135" s="164" t="s">
        <v>727</v>
      </c>
      <c r="F135" s="249" t="s">
        <v>728</v>
      </c>
      <c r="G135" s="250"/>
      <c r="H135" s="250"/>
      <c r="I135" s="250"/>
      <c r="J135" s="165" t="s">
        <v>716</v>
      </c>
      <c r="K135" s="166">
        <v>1</v>
      </c>
      <c r="L135" s="251">
        <v>0</v>
      </c>
      <c r="M135" s="250"/>
      <c r="N135" s="252">
        <f>ROUND(L135*K135,2)</f>
        <v>0</v>
      </c>
      <c r="O135" s="250"/>
      <c r="P135" s="250"/>
      <c r="Q135" s="250"/>
      <c r="R135" s="33"/>
      <c r="T135" s="167" t="s">
        <v>21</v>
      </c>
      <c r="U135" s="40" t="s">
        <v>45</v>
      </c>
      <c r="V135" s="32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4" t="s">
        <v>717</v>
      </c>
      <c r="AT135" s="14" t="s">
        <v>189</v>
      </c>
      <c r="AU135" s="14" t="s">
        <v>145</v>
      </c>
      <c r="AY135" s="14" t="s">
        <v>188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4" t="s">
        <v>23</v>
      </c>
      <c r="BK135" s="106">
        <f>ROUND(L135*K135,2)</f>
        <v>0</v>
      </c>
      <c r="BL135" s="14" t="s">
        <v>717</v>
      </c>
      <c r="BM135" s="14" t="s">
        <v>729</v>
      </c>
    </row>
    <row r="136" spans="2:65" s="9" customFormat="1" ht="29.85" customHeight="1" x14ac:dyDescent="0.3">
      <c r="B136" s="152"/>
      <c r="C136" s="153"/>
      <c r="D136" s="162" t="s">
        <v>706</v>
      </c>
      <c r="E136" s="162"/>
      <c r="F136" s="162"/>
      <c r="G136" s="162"/>
      <c r="H136" s="162"/>
      <c r="I136" s="162"/>
      <c r="J136" s="162"/>
      <c r="K136" s="162"/>
      <c r="L136" s="162"/>
      <c r="M136" s="162"/>
      <c r="N136" s="266">
        <f>BK136</f>
        <v>0</v>
      </c>
      <c r="O136" s="267"/>
      <c r="P136" s="267"/>
      <c r="Q136" s="267"/>
      <c r="R136" s="155"/>
      <c r="T136" s="156"/>
      <c r="U136" s="153"/>
      <c r="V136" s="153"/>
      <c r="W136" s="157">
        <f>W137</f>
        <v>0</v>
      </c>
      <c r="X136" s="153"/>
      <c r="Y136" s="157">
        <f>Y137</f>
        <v>0</v>
      </c>
      <c r="Z136" s="153"/>
      <c r="AA136" s="158">
        <f>AA137</f>
        <v>0</v>
      </c>
      <c r="AR136" s="159" t="s">
        <v>211</v>
      </c>
      <c r="AT136" s="160" t="s">
        <v>79</v>
      </c>
      <c r="AU136" s="160" t="s">
        <v>23</v>
      </c>
      <c r="AY136" s="159" t="s">
        <v>188</v>
      </c>
      <c r="BK136" s="161">
        <f>BK137</f>
        <v>0</v>
      </c>
    </row>
    <row r="137" spans="2:65" s="1" customFormat="1" ht="22.5" customHeight="1" x14ac:dyDescent="0.3">
      <c r="B137" s="31"/>
      <c r="C137" s="163" t="s">
        <v>227</v>
      </c>
      <c r="D137" s="163" t="s">
        <v>189</v>
      </c>
      <c r="E137" s="164" t="s">
        <v>730</v>
      </c>
      <c r="F137" s="249" t="s">
        <v>731</v>
      </c>
      <c r="G137" s="250"/>
      <c r="H137" s="250"/>
      <c r="I137" s="250"/>
      <c r="J137" s="165" t="s">
        <v>716</v>
      </c>
      <c r="K137" s="166">
        <v>1</v>
      </c>
      <c r="L137" s="251">
        <v>0</v>
      </c>
      <c r="M137" s="250"/>
      <c r="N137" s="252">
        <f>ROUND(L137*K137,2)</f>
        <v>0</v>
      </c>
      <c r="O137" s="250"/>
      <c r="P137" s="250"/>
      <c r="Q137" s="250"/>
      <c r="R137" s="33"/>
      <c r="T137" s="167" t="s">
        <v>21</v>
      </c>
      <c r="U137" s="40" t="s">
        <v>45</v>
      </c>
      <c r="V137" s="32"/>
      <c r="W137" s="168">
        <f>V137*K137</f>
        <v>0</v>
      </c>
      <c r="X137" s="168">
        <v>0</v>
      </c>
      <c r="Y137" s="168">
        <f>X137*K137</f>
        <v>0</v>
      </c>
      <c r="Z137" s="168">
        <v>0</v>
      </c>
      <c r="AA137" s="169">
        <f>Z137*K137</f>
        <v>0</v>
      </c>
      <c r="AR137" s="14" t="s">
        <v>717</v>
      </c>
      <c r="AT137" s="14" t="s">
        <v>189</v>
      </c>
      <c r="AU137" s="14" t="s">
        <v>145</v>
      </c>
      <c r="AY137" s="14" t="s">
        <v>188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14" t="s">
        <v>23</v>
      </c>
      <c r="BK137" s="106">
        <f>ROUND(L137*K137,2)</f>
        <v>0</v>
      </c>
      <c r="BL137" s="14" t="s">
        <v>717</v>
      </c>
      <c r="BM137" s="14" t="s">
        <v>732</v>
      </c>
    </row>
    <row r="138" spans="2:65" s="1" customFormat="1" ht="49.9" customHeight="1" x14ac:dyDescent="0.35">
      <c r="B138" s="31"/>
      <c r="C138" s="32"/>
      <c r="D138" s="154" t="s">
        <v>342</v>
      </c>
      <c r="E138" s="32"/>
      <c r="F138" s="32"/>
      <c r="G138" s="32"/>
      <c r="H138" s="32"/>
      <c r="I138" s="32"/>
      <c r="J138" s="32"/>
      <c r="K138" s="32"/>
      <c r="L138" s="32"/>
      <c r="M138" s="32"/>
      <c r="N138" s="272">
        <f t="shared" ref="N138:N143" si="5">BK138</f>
        <v>0</v>
      </c>
      <c r="O138" s="273"/>
      <c r="P138" s="273"/>
      <c r="Q138" s="273"/>
      <c r="R138" s="33"/>
      <c r="T138" s="74"/>
      <c r="U138" s="32"/>
      <c r="V138" s="32"/>
      <c r="W138" s="32"/>
      <c r="X138" s="32"/>
      <c r="Y138" s="32"/>
      <c r="Z138" s="32"/>
      <c r="AA138" s="75"/>
      <c r="AT138" s="14" t="s">
        <v>79</v>
      </c>
      <c r="AU138" s="14" t="s">
        <v>80</v>
      </c>
      <c r="AY138" s="14" t="s">
        <v>343</v>
      </c>
      <c r="BK138" s="106">
        <f>SUM(BK139:BK143)</f>
        <v>0</v>
      </c>
    </row>
    <row r="139" spans="2:65" s="1" customFormat="1" ht="22.35" customHeight="1" x14ac:dyDescent="0.3">
      <c r="B139" s="31"/>
      <c r="C139" s="182" t="s">
        <v>21</v>
      </c>
      <c r="D139" s="182" t="s">
        <v>189</v>
      </c>
      <c r="E139" s="183" t="s">
        <v>21</v>
      </c>
      <c r="F139" s="260" t="s">
        <v>21</v>
      </c>
      <c r="G139" s="261"/>
      <c r="H139" s="261"/>
      <c r="I139" s="261"/>
      <c r="J139" s="184" t="s">
        <v>21</v>
      </c>
      <c r="K139" s="185"/>
      <c r="L139" s="251"/>
      <c r="M139" s="250"/>
      <c r="N139" s="252">
        <f t="shared" si="5"/>
        <v>0</v>
      </c>
      <c r="O139" s="250"/>
      <c r="P139" s="250"/>
      <c r="Q139" s="250"/>
      <c r="R139" s="33"/>
      <c r="T139" s="167" t="s">
        <v>21</v>
      </c>
      <c r="U139" s="186" t="s">
        <v>45</v>
      </c>
      <c r="V139" s="32"/>
      <c r="W139" s="32"/>
      <c r="X139" s="32"/>
      <c r="Y139" s="32"/>
      <c r="Z139" s="32"/>
      <c r="AA139" s="75"/>
      <c r="AT139" s="14" t="s">
        <v>343</v>
      </c>
      <c r="AU139" s="14" t="s">
        <v>23</v>
      </c>
      <c r="AY139" s="14" t="s">
        <v>343</v>
      </c>
      <c r="BE139" s="106">
        <f>IF(U139="základní",N139,0)</f>
        <v>0</v>
      </c>
      <c r="BF139" s="106">
        <f>IF(U139="snížená",N139,0)</f>
        <v>0</v>
      </c>
      <c r="BG139" s="106">
        <f>IF(U139="zákl. přenesená",N139,0)</f>
        <v>0</v>
      </c>
      <c r="BH139" s="106">
        <f>IF(U139="sníž. přenesená",N139,0)</f>
        <v>0</v>
      </c>
      <c r="BI139" s="106">
        <f>IF(U139="nulová",N139,0)</f>
        <v>0</v>
      </c>
      <c r="BJ139" s="14" t="s">
        <v>23</v>
      </c>
      <c r="BK139" s="106">
        <f>L139*K139</f>
        <v>0</v>
      </c>
    </row>
    <row r="140" spans="2:65" s="1" customFormat="1" ht="22.35" customHeight="1" x14ac:dyDescent="0.3">
      <c r="B140" s="31"/>
      <c r="C140" s="182" t="s">
        <v>21</v>
      </c>
      <c r="D140" s="182" t="s">
        <v>189</v>
      </c>
      <c r="E140" s="183" t="s">
        <v>21</v>
      </c>
      <c r="F140" s="260" t="s">
        <v>21</v>
      </c>
      <c r="G140" s="261"/>
      <c r="H140" s="261"/>
      <c r="I140" s="261"/>
      <c r="J140" s="184" t="s">
        <v>21</v>
      </c>
      <c r="K140" s="185"/>
      <c r="L140" s="251"/>
      <c r="M140" s="250"/>
      <c r="N140" s="252">
        <f t="shared" si="5"/>
        <v>0</v>
      </c>
      <c r="O140" s="250"/>
      <c r="P140" s="250"/>
      <c r="Q140" s="250"/>
      <c r="R140" s="33"/>
      <c r="T140" s="167" t="s">
        <v>21</v>
      </c>
      <c r="U140" s="186" t="s">
        <v>45</v>
      </c>
      <c r="V140" s="32"/>
      <c r="W140" s="32"/>
      <c r="X140" s="32"/>
      <c r="Y140" s="32"/>
      <c r="Z140" s="32"/>
      <c r="AA140" s="75"/>
      <c r="AT140" s="14" t="s">
        <v>343</v>
      </c>
      <c r="AU140" s="14" t="s">
        <v>23</v>
      </c>
      <c r="AY140" s="14" t="s">
        <v>343</v>
      </c>
      <c r="BE140" s="106">
        <f>IF(U140="základní",N140,0)</f>
        <v>0</v>
      </c>
      <c r="BF140" s="106">
        <f>IF(U140="snížená",N140,0)</f>
        <v>0</v>
      </c>
      <c r="BG140" s="106">
        <f>IF(U140="zákl. přenesená",N140,0)</f>
        <v>0</v>
      </c>
      <c r="BH140" s="106">
        <f>IF(U140="sníž. přenesená",N140,0)</f>
        <v>0</v>
      </c>
      <c r="BI140" s="106">
        <f>IF(U140="nulová",N140,0)</f>
        <v>0</v>
      </c>
      <c r="BJ140" s="14" t="s">
        <v>23</v>
      </c>
      <c r="BK140" s="106">
        <f>L140*K140</f>
        <v>0</v>
      </c>
    </row>
    <row r="141" spans="2:65" s="1" customFormat="1" ht="22.35" customHeight="1" x14ac:dyDescent="0.3">
      <c r="B141" s="31"/>
      <c r="C141" s="182" t="s">
        <v>21</v>
      </c>
      <c r="D141" s="182" t="s">
        <v>189</v>
      </c>
      <c r="E141" s="183" t="s">
        <v>21</v>
      </c>
      <c r="F141" s="260" t="s">
        <v>21</v>
      </c>
      <c r="G141" s="261"/>
      <c r="H141" s="261"/>
      <c r="I141" s="261"/>
      <c r="J141" s="184" t="s">
        <v>21</v>
      </c>
      <c r="K141" s="185"/>
      <c r="L141" s="251"/>
      <c r="M141" s="250"/>
      <c r="N141" s="252">
        <f t="shared" si="5"/>
        <v>0</v>
      </c>
      <c r="O141" s="250"/>
      <c r="P141" s="250"/>
      <c r="Q141" s="250"/>
      <c r="R141" s="33"/>
      <c r="T141" s="167" t="s">
        <v>21</v>
      </c>
      <c r="U141" s="186" t="s">
        <v>45</v>
      </c>
      <c r="V141" s="32"/>
      <c r="W141" s="32"/>
      <c r="X141" s="32"/>
      <c r="Y141" s="32"/>
      <c r="Z141" s="32"/>
      <c r="AA141" s="75"/>
      <c r="AT141" s="14" t="s">
        <v>343</v>
      </c>
      <c r="AU141" s="14" t="s">
        <v>23</v>
      </c>
      <c r="AY141" s="14" t="s">
        <v>343</v>
      </c>
      <c r="BE141" s="106">
        <f>IF(U141="základní",N141,0)</f>
        <v>0</v>
      </c>
      <c r="BF141" s="106">
        <f>IF(U141="snížená",N141,0)</f>
        <v>0</v>
      </c>
      <c r="BG141" s="106">
        <f>IF(U141="zákl. přenesená",N141,0)</f>
        <v>0</v>
      </c>
      <c r="BH141" s="106">
        <f>IF(U141="sníž. přenesená",N141,0)</f>
        <v>0</v>
      </c>
      <c r="BI141" s="106">
        <f>IF(U141="nulová",N141,0)</f>
        <v>0</v>
      </c>
      <c r="BJ141" s="14" t="s">
        <v>23</v>
      </c>
      <c r="BK141" s="106">
        <f>L141*K141</f>
        <v>0</v>
      </c>
    </row>
    <row r="142" spans="2:65" s="1" customFormat="1" ht="22.35" customHeight="1" x14ac:dyDescent="0.3">
      <c r="B142" s="31"/>
      <c r="C142" s="182" t="s">
        <v>21</v>
      </c>
      <c r="D142" s="182" t="s">
        <v>189</v>
      </c>
      <c r="E142" s="183" t="s">
        <v>21</v>
      </c>
      <c r="F142" s="260" t="s">
        <v>21</v>
      </c>
      <c r="G142" s="261"/>
      <c r="H142" s="261"/>
      <c r="I142" s="261"/>
      <c r="J142" s="184" t="s">
        <v>21</v>
      </c>
      <c r="K142" s="185"/>
      <c r="L142" s="251"/>
      <c r="M142" s="250"/>
      <c r="N142" s="252">
        <f t="shared" si="5"/>
        <v>0</v>
      </c>
      <c r="O142" s="250"/>
      <c r="P142" s="250"/>
      <c r="Q142" s="250"/>
      <c r="R142" s="33"/>
      <c r="T142" s="167" t="s">
        <v>21</v>
      </c>
      <c r="U142" s="186" t="s">
        <v>45</v>
      </c>
      <c r="V142" s="32"/>
      <c r="W142" s="32"/>
      <c r="X142" s="32"/>
      <c r="Y142" s="32"/>
      <c r="Z142" s="32"/>
      <c r="AA142" s="75"/>
      <c r="AT142" s="14" t="s">
        <v>343</v>
      </c>
      <c r="AU142" s="14" t="s">
        <v>23</v>
      </c>
      <c r="AY142" s="14" t="s">
        <v>343</v>
      </c>
      <c r="BE142" s="106">
        <f>IF(U142="základní",N142,0)</f>
        <v>0</v>
      </c>
      <c r="BF142" s="106">
        <f>IF(U142="snížená",N142,0)</f>
        <v>0</v>
      </c>
      <c r="BG142" s="106">
        <f>IF(U142="zákl. přenesená",N142,0)</f>
        <v>0</v>
      </c>
      <c r="BH142" s="106">
        <f>IF(U142="sníž. přenesená",N142,0)</f>
        <v>0</v>
      </c>
      <c r="BI142" s="106">
        <f>IF(U142="nulová",N142,0)</f>
        <v>0</v>
      </c>
      <c r="BJ142" s="14" t="s">
        <v>23</v>
      </c>
      <c r="BK142" s="106">
        <f>L142*K142</f>
        <v>0</v>
      </c>
    </row>
    <row r="143" spans="2:65" s="1" customFormat="1" ht="22.35" customHeight="1" x14ac:dyDescent="0.3">
      <c r="B143" s="31"/>
      <c r="C143" s="182" t="s">
        <v>21</v>
      </c>
      <c r="D143" s="182" t="s">
        <v>189</v>
      </c>
      <c r="E143" s="183" t="s">
        <v>21</v>
      </c>
      <c r="F143" s="260" t="s">
        <v>21</v>
      </c>
      <c r="G143" s="261"/>
      <c r="H143" s="261"/>
      <c r="I143" s="261"/>
      <c r="J143" s="184" t="s">
        <v>21</v>
      </c>
      <c r="K143" s="185"/>
      <c r="L143" s="251"/>
      <c r="M143" s="250"/>
      <c r="N143" s="252">
        <f t="shared" si="5"/>
        <v>0</v>
      </c>
      <c r="O143" s="250"/>
      <c r="P143" s="250"/>
      <c r="Q143" s="250"/>
      <c r="R143" s="33"/>
      <c r="T143" s="167" t="s">
        <v>21</v>
      </c>
      <c r="U143" s="186" t="s">
        <v>45</v>
      </c>
      <c r="V143" s="52"/>
      <c r="W143" s="52"/>
      <c r="X143" s="52"/>
      <c r="Y143" s="52"/>
      <c r="Z143" s="52"/>
      <c r="AA143" s="54"/>
      <c r="AT143" s="14" t="s">
        <v>343</v>
      </c>
      <c r="AU143" s="14" t="s">
        <v>23</v>
      </c>
      <c r="AY143" s="14" t="s">
        <v>343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4" t="s">
        <v>23</v>
      </c>
      <c r="BK143" s="106">
        <f>L143*K143</f>
        <v>0</v>
      </c>
    </row>
    <row r="144" spans="2:65" s="1" customFormat="1" ht="6.95" customHeight="1" x14ac:dyDescent="0.3"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7"/>
    </row>
  </sheetData>
  <sheetProtection password="CC35" sheet="1" objects="1" scenarios="1" formatColumns="0" formatRows="0" sort="0" autoFilter="0"/>
  <mergeCells count="117">
    <mergeCell ref="H1:K1"/>
    <mergeCell ref="S2:AC2"/>
    <mergeCell ref="F143:I143"/>
    <mergeCell ref="L143:M143"/>
    <mergeCell ref="N143:Q143"/>
    <mergeCell ref="N122:Q122"/>
    <mergeCell ref="N123:Q123"/>
    <mergeCell ref="N124:Q124"/>
    <mergeCell ref="N128:Q128"/>
    <mergeCell ref="N129:Q129"/>
    <mergeCell ref="N133:Q133"/>
    <mergeCell ref="N136:Q136"/>
    <mergeCell ref="N138:Q138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5:I135"/>
    <mergeCell ref="L135:M135"/>
    <mergeCell ref="N135:Q135"/>
    <mergeCell ref="F137:I137"/>
    <mergeCell ref="L137:M137"/>
    <mergeCell ref="N137:Q137"/>
    <mergeCell ref="F139:I139"/>
    <mergeCell ref="L139:M139"/>
    <mergeCell ref="N139:Q139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25:I125"/>
    <mergeCell ref="L125:M125"/>
    <mergeCell ref="N125:Q125"/>
    <mergeCell ref="F126:I126"/>
    <mergeCell ref="F127:I127"/>
    <mergeCell ref="L127:M127"/>
    <mergeCell ref="N127:Q127"/>
    <mergeCell ref="F130:I130"/>
    <mergeCell ref="L130:M130"/>
    <mergeCell ref="N130:Q130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39:D144">
      <formula1>"K,M"</formula1>
    </dataValidation>
    <dataValidation type="list" allowBlank="1" showInputMessage="1" showErrorMessage="1" error="Povoleny jsou hodnoty základní, snížená, zákl. přenesená, sníž. přenesená, nulová." sqref="U139:U144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1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87</v>
      </c>
      <c r="AZ2" s="115" t="s">
        <v>143</v>
      </c>
      <c r="BA2" s="115" t="s">
        <v>21</v>
      </c>
      <c r="BB2" s="115" t="s">
        <v>21</v>
      </c>
      <c r="BC2" s="115" t="s">
        <v>144</v>
      </c>
      <c r="BD2" s="115" t="s">
        <v>145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  <c r="AZ3" s="115" t="s">
        <v>146</v>
      </c>
      <c r="BA3" s="115" t="s">
        <v>21</v>
      </c>
      <c r="BB3" s="115" t="s">
        <v>21</v>
      </c>
      <c r="BC3" s="115" t="s">
        <v>144</v>
      </c>
      <c r="BD3" s="115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149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N99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ROUND((((SUM(BE99:BE106)+SUM(BE124:BE194))+SUM(BE196:BE200))),2)</f>
        <v>0</v>
      </c>
      <c r="I32" s="208"/>
      <c r="J32" s="208"/>
      <c r="K32" s="32"/>
      <c r="L32" s="32"/>
      <c r="M32" s="235">
        <f>ROUND(((ROUND((SUM(BE99:BE106)+SUM(BE124:BE194)), 2)*F32)+SUM(BE196:BE200)*F32),2)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ROUND((((SUM(BF99:BF106)+SUM(BF124:BF194))+SUM(BF196:BF200))),2)</f>
        <v>0</v>
      </c>
      <c r="I33" s="208"/>
      <c r="J33" s="208"/>
      <c r="K33" s="32"/>
      <c r="L33" s="32"/>
      <c r="M33" s="235">
        <f>ROUND(((ROUND((SUM(BF99:BF106)+SUM(BF124:BF194)), 2)*F33)+SUM(BF196:BF200)*F33),2)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ROUND((((SUM(BG99:BG106)+SUM(BG124:BG194))+SUM(BG196:BG200))),2)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ROUND((((SUM(BH99:BH106)+SUM(BH124:BH194))+SUM(BH196:BH200))),2)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ROUND((((SUM(BI99:BI106)+SUM(BI124:BI194))+SUM(BI196:BI200))),2)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01.1 - Zpevněné plochy - 1.etapa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N124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N125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N126</f>
        <v>0</v>
      </c>
      <c r="O90" s="242"/>
      <c r="P90" s="242"/>
      <c r="Q90" s="242"/>
      <c r="R90" s="134"/>
      <c r="T90" s="135"/>
      <c r="U90" s="135"/>
    </row>
    <row r="91" spans="2:47" s="7" customFormat="1" ht="19.899999999999999" customHeight="1" x14ac:dyDescent="0.3">
      <c r="B91" s="132"/>
      <c r="C91" s="133"/>
      <c r="D91" s="102" t="s">
        <v>158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5">
        <f>N150</f>
        <v>0</v>
      </c>
      <c r="O91" s="242"/>
      <c r="P91" s="242"/>
      <c r="Q91" s="242"/>
      <c r="R91" s="134"/>
      <c r="T91" s="135"/>
      <c r="U91" s="135"/>
    </row>
    <row r="92" spans="2:47" s="7" customFormat="1" ht="19.899999999999999" customHeight="1" x14ac:dyDescent="0.3">
      <c r="B92" s="132"/>
      <c r="C92" s="133"/>
      <c r="D92" s="102" t="s">
        <v>159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N167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160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N180</f>
        <v>0</v>
      </c>
      <c r="O93" s="242"/>
      <c r="P93" s="242"/>
      <c r="Q93" s="242"/>
      <c r="R93" s="134"/>
      <c r="T93" s="135"/>
      <c r="U93" s="135"/>
    </row>
    <row r="94" spans="2:47" s="7" customFormat="1" ht="19.899999999999999" customHeight="1" x14ac:dyDescent="0.3">
      <c r="B94" s="132"/>
      <c r="C94" s="133"/>
      <c r="D94" s="102" t="s">
        <v>161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25">
        <f>N184</f>
        <v>0</v>
      </c>
      <c r="O94" s="242"/>
      <c r="P94" s="242"/>
      <c r="Q94" s="242"/>
      <c r="R94" s="134"/>
      <c r="T94" s="135"/>
      <c r="U94" s="135"/>
    </row>
    <row r="95" spans="2:47" s="6" customFormat="1" ht="24.95" customHeight="1" x14ac:dyDescent="0.3">
      <c r="B95" s="127"/>
      <c r="C95" s="128"/>
      <c r="D95" s="129" t="s">
        <v>162</v>
      </c>
      <c r="E95" s="128"/>
      <c r="F95" s="128"/>
      <c r="G95" s="128"/>
      <c r="H95" s="128"/>
      <c r="I95" s="128"/>
      <c r="J95" s="128"/>
      <c r="K95" s="128"/>
      <c r="L95" s="128"/>
      <c r="M95" s="128"/>
      <c r="N95" s="240">
        <f>N186</f>
        <v>0</v>
      </c>
      <c r="O95" s="241"/>
      <c r="P95" s="241"/>
      <c r="Q95" s="241"/>
      <c r="R95" s="130"/>
      <c r="T95" s="131"/>
      <c r="U95" s="131"/>
    </row>
    <row r="96" spans="2:47" s="7" customFormat="1" ht="19.899999999999999" customHeight="1" x14ac:dyDescent="0.3">
      <c r="B96" s="132"/>
      <c r="C96" s="133"/>
      <c r="D96" s="102" t="s">
        <v>163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25">
        <f>N187</f>
        <v>0</v>
      </c>
      <c r="O96" s="242"/>
      <c r="P96" s="242"/>
      <c r="Q96" s="242"/>
      <c r="R96" s="134"/>
      <c r="T96" s="135"/>
      <c r="U96" s="135"/>
    </row>
    <row r="97" spans="2:65" s="6" customFormat="1" ht="21.75" customHeight="1" x14ac:dyDescent="0.35">
      <c r="B97" s="127"/>
      <c r="C97" s="128"/>
      <c r="D97" s="129" t="s">
        <v>164</v>
      </c>
      <c r="E97" s="128"/>
      <c r="F97" s="128"/>
      <c r="G97" s="128"/>
      <c r="H97" s="128"/>
      <c r="I97" s="128"/>
      <c r="J97" s="128"/>
      <c r="K97" s="128"/>
      <c r="L97" s="128"/>
      <c r="M97" s="128"/>
      <c r="N97" s="243">
        <f>N195</f>
        <v>0</v>
      </c>
      <c r="O97" s="241"/>
      <c r="P97" s="241"/>
      <c r="Q97" s="241"/>
      <c r="R97" s="130"/>
      <c r="T97" s="131"/>
      <c r="U97" s="131"/>
    </row>
    <row r="98" spans="2:65" s="1" customFormat="1" ht="21.75" customHeight="1" x14ac:dyDescent="0.3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3"/>
      <c r="T98" s="125"/>
      <c r="U98" s="125"/>
    </row>
    <row r="99" spans="2:65" s="1" customFormat="1" ht="29.25" customHeight="1" x14ac:dyDescent="0.3">
      <c r="B99" s="31"/>
      <c r="C99" s="126" t="s">
        <v>165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44">
        <f>ROUND(N100+N101+N102+N103+N104+N105,2)</f>
        <v>0</v>
      </c>
      <c r="O99" s="208"/>
      <c r="P99" s="208"/>
      <c r="Q99" s="208"/>
      <c r="R99" s="33"/>
      <c r="T99" s="136"/>
      <c r="U99" s="137" t="s">
        <v>44</v>
      </c>
    </row>
    <row r="100" spans="2:65" s="1" customFormat="1" ht="18" customHeight="1" x14ac:dyDescent="0.3">
      <c r="B100" s="31"/>
      <c r="C100" s="32"/>
      <c r="D100" s="226" t="s">
        <v>166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ref="BE100:BE105" si="0">IF(U100="základní",N100,0)</f>
        <v>0</v>
      </c>
      <c r="BF100" s="142">
        <f t="shared" ref="BF100:BF105" si="1">IF(U100="snížená",N100,0)</f>
        <v>0</v>
      </c>
      <c r="BG100" s="142">
        <f t="shared" ref="BG100:BG105" si="2">IF(U100="zákl. přenesená",N100,0)</f>
        <v>0</v>
      </c>
      <c r="BH100" s="142">
        <f t="shared" ref="BH100:BH105" si="3">IF(U100="sníž. přenesená",N100,0)</f>
        <v>0</v>
      </c>
      <c r="BI100" s="142">
        <f t="shared" ref="BI100:BI105" si="4">IF(U100="nulová",N100,0)</f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168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226" t="s">
        <v>169</v>
      </c>
      <c r="E102" s="208"/>
      <c r="F102" s="208"/>
      <c r="G102" s="208"/>
      <c r="H102" s="208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74"/>
      <c r="U102" s="139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167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8" customHeight="1" x14ac:dyDescent="0.3">
      <c r="B103" s="31"/>
      <c r="C103" s="32"/>
      <c r="D103" s="226" t="s">
        <v>170</v>
      </c>
      <c r="E103" s="208"/>
      <c r="F103" s="208"/>
      <c r="G103" s="208"/>
      <c r="H103" s="208"/>
      <c r="I103" s="32"/>
      <c r="J103" s="32"/>
      <c r="K103" s="32"/>
      <c r="L103" s="32"/>
      <c r="M103" s="32"/>
      <c r="N103" s="224">
        <f>ROUND(N88*T103,2)</f>
        <v>0</v>
      </c>
      <c r="O103" s="208"/>
      <c r="P103" s="208"/>
      <c r="Q103" s="208"/>
      <c r="R103" s="33"/>
      <c r="S103" s="138"/>
      <c r="T103" s="74"/>
      <c r="U103" s="139" t="s">
        <v>45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167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23</v>
      </c>
      <c r="BK103" s="140"/>
      <c r="BL103" s="140"/>
      <c r="BM103" s="140"/>
    </row>
    <row r="104" spans="2:65" s="1" customFormat="1" ht="18" customHeight="1" x14ac:dyDescent="0.3">
      <c r="B104" s="31"/>
      <c r="C104" s="32"/>
      <c r="D104" s="226" t="s">
        <v>171</v>
      </c>
      <c r="E104" s="208"/>
      <c r="F104" s="208"/>
      <c r="G104" s="208"/>
      <c r="H104" s="208"/>
      <c r="I104" s="32"/>
      <c r="J104" s="32"/>
      <c r="K104" s="32"/>
      <c r="L104" s="32"/>
      <c r="M104" s="32"/>
      <c r="N104" s="224">
        <f>ROUND(N88*T104,2)</f>
        <v>0</v>
      </c>
      <c r="O104" s="208"/>
      <c r="P104" s="208"/>
      <c r="Q104" s="208"/>
      <c r="R104" s="33"/>
      <c r="S104" s="138"/>
      <c r="T104" s="74"/>
      <c r="U104" s="139" t="s">
        <v>45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167</v>
      </c>
      <c r="AZ104" s="140"/>
      <c r="BA104" s="140"/>
      <c r="BB104" s="140"/>
      <c r="BC104" s="140"/>
      <c r="BD104" s="140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23</v>
      </c>
      <c r="BK104" s="140"/>
      <c r="BL104" s="140"/>
      <c r="BM104" s="140"/>
    </row>
    <row r="105" spans="2:65" s="1" customFormat="1" ht="18" customHeight="1" x14ac:dyDescent="0.3">
      <c r="B105" s="31"/>
      <c r="C105" s="32"/>
      <c r="D105" s="102" t="s">
        <v>172</v>
      </c>
      <c r="E105" s="32"/>
      <c r="F105" s="32"/>
      <c r="G105" s="32"/>
      <c r="H105" s="32"/>
      <c r="I105" s="32"/>
      <c r="J105" s="32"/>
      <c r="K105" s="32"/>
      <c r="L105" s="32"/>
      <c r="M105" s="32"/>
      <c r="N105" s="224">
        <f>ROUND(N88*T105,2)</f>
        <v>0</v>
      </c>
      <c r="O105" s="208"/>
      <c r="P105" s="208"/>
      <c r="Q105" s="208"/>
      <c r="R105" s="33"/>
      <c r="S105" s="138"/>
      <c r="T105" s="143"/>
      <c r="U105" s="144" t="s">
        <v>45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1" t="s">
        <v>173</v>
      </c>
      <c r="AZ105" s="140"/>
      <c r="BA105" s="140"/>
      <c r="BB105" s="140"/>
      <c r="BC105" s="140"/>
      <c r="BD105" s="140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23</v>
      </c>
      <c r="BK105" s="140"/>
      <c r="BL105" s="140"/>
      <c r="BM105" s="140"/>
    </row>
    <row r="106" spans="2:65" s="1" customFormat="1" ht="13.5" x14ac:dyDescent="0.3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  <c r="T106" s="125"/>
      <c r="U106" s="125"/>
    </row>
    <row r="107" spans="2:65" s="1" customFormat="1" ht="29.25" customHeight="1" x14ac:dyDescent="0.3">
      <c r="B107" s="31"/>
      <c r="C107" s="113" t="s">
        <v>141</v>
      </c>
      <c r="D107" s="114"/>
      <c r="E107" s="114"/>
      <c r="F107" s="114"/>
      <c r="G107" s="114"/>
      <c r="H107" s="114"/>
      <c r="I107" s="114"/>
      <c r="J107" s="114"/>
      <c r="K107" s="114"/>
      <c r="L107" s="229">
        <f>ROUND(SUM(N88+N99),2)</f>
        <v>0</v>
      </c>
      <c r="M107" s="239"/>
      <c r="N107" s="239"/>
      <c r="O107" s="239"/>
      <c r="P107" s="239"/>
      <c r="Q107" s="239"/>
      <c r="R107" s="33"/>
      <c r="T107" s="125"/>
      <c r="U107" s="125"/>
    </row>
    <row r="108" spans="2:65" s="1" customFormat="1" ht="6.95" customHeight="1" x14ac:dyDescent="0.3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7"/>
      <c r="T108" s="125"/>
      <c r="U108" s="125"/>
    </row>
    <row r="112" spans="2:65" s="1" customFormat="1" ht="6.95" customHeight="1" x14ac:dyDescent="0.3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</row>
    <row r="113" spans="2:65" s="1" customFormat="1" ht="36.950000000000003" customHeight="1" x14ac:dyDescent="0.3">
      <c r="B113" s="31"/>
      <c r="C113" s="189" t="s">
        <v>174</v>
      </c>
      <c r="D113" s="208"/>
      <c r="E113" s="208"/>
      <c r="F113" s="208"/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33"/>
    </row>
    <row r="114" spans="2:65" s="1" customFormat="1" ht="6.95" customHeight="1" x14ac:dyDescent="0.3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30" customHeight="1" x14ac:dyDescent="0.3">
      <c r="B115" s="31"/>
      <c r="C115" s="26" t="s">
        <v>17</v>
      </c>
      <c r="D115" s="32"/>
      <c r="E115" s="32"/>
      <c r="F115" s="231" t="str">
        <f>F6</f>
        <v>Revitalizace náměstí Míru v Kroměříži</v>
      </c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32"/>
      <c r="R115" s="33"/>
    </row>
    <row r="116" spans="2:65" s="1" customFormat="1" ht="36.950000000000003" customHeight="1" x14ac:dyDescent="0.3">
      <c r="B116" s="31"/>
      <c r="C116" s="65" t="s">
        <v>148</v>
      </c>
      <c r="D116" s="32"/>
      <c r="E116" s="32"/>
      <c r="F116" s="209" t="str">
        <f>F7</f>
        <v>SO 01.1 - Zpevněné plochy - 1.etapa</v>
      </c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32"/>
      <c r="R116" s="33"/>
    </row>
    <row r="117" spans="2:65" s="1" customFormat="1" ht="6.95" customHeight="1" x14ac:dyDescent="0.3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1" customFormat="1" ht="18" customHeight="1" x14ac:dyDescent="0.3">
      <c r="B118" s="31"/>
      <c r="C118" s="26" t="s">
        <v>24</v>
      </c>
      <c r="D118" s="32"/>
      <c r="E118" s="32"/>
      <c r="F118" s="24" t="str">
        <f>F9</f>
        <v xml:space="preserve"> </v>
      </c>
      <c r="G118" s="32"/>
      <c r="H118" s="32"/>
      <c r="I118" s="32"/>
      <c r="J118" s="32"/>
      <c r="K118" s="26" t="s">
        <v>26</v>
      </c>
      <c r="L118" s="32"/>
      <c r="M118" s="237" t="str">
        <f>IF(O9="","",O9)</f>
        <v>21. 3. 2018</v>
      </c>
      <c r="N118" s="208"/>
      <c r="O118" s="208"/>
      <c r="P118" s="208"/>
      <c r="Q118" s="32"/>
      <c r="R118" s="33"/>
    </row>
    <row r="119" spans="2:65" s="1" customFormat="1" ht="6.95" customHeight="1" x14ac:dyDescent="0.3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1" customFormat="1" x14ac:dyDescent="0.3">
      <c r="B120" s="31"/>
      <c r="C120" s="26" t="s">
        <v>30</v>
      </c>
      <c r="D120" s="32"/>
      <c r="E120" s="32"/>
      <c r="F120" s="24" t="str">
        <f>E12</f>
        <v>Město Kroměříž</v>
      </c>
      <c r="G120" s="32"/>
      <c r="H120" s="32"/>
      <c r="I120" s="32"/>
      <c r="J120" s="32"/>
      <c r="K120" s="26" t="s">
        <v>36</v>
      </c>
      <c r="L120" s="32"/>
      <c r="M120" s="194" t="str">
        <f>E18</f>
        <v>Ing.Alena Vránová</v>
      </c>
      <c r="N120" s="208"/>
      <c r="O120" s="208"/>
      <c r="P120" s="208"/>
      <c r="Q120" s="208"/>
      <c r="R120" s="33"/>
    </row>
    <row r="121" spans="2:65" s="1" customFormat="1" ht="14.45" customHeight="1" x14ac:dyDescent="0.3">
      <c r="B121" s="31"/>
      <c r="C121" s="26" t="s">
        <v>34</v>
      </c>
      <c r="D121" s="32"/>
      <c r="E121" s="32"/>
      <c r="F121" s="24" t="str">
        <f>IF(E15="","",E15)</f>
        <v>Vyplň údaj</v>
      </c>
      <c r="G121" s="32"/>
      <c r="H121" s="32"/>
      <c r="I121" s="32"/>
      <c r="J121" s="32"/>
      <c r="K121" s="26" t="s">
        <v>39</v>
      </c>
      <c r="L121" s="32"/>
      <c r="M121" s="194" t="str">
        <f>E21</f>
        <v>Ing.Alena Vránová</v>
      </c>
      <c r="N121" s="208"/>
      <c r="O121" s="208"/>
      <c r="P121" s="208"/>
      <c r="Q121" s="208"/>
      <c r="R121" s="33"/>
    </row>
    <row r="122" spans="2:65" s="1" customFormat="1" ht="10.35" customHeight="1" x14ac:dyDescent="0.3"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3"/>
    </row>
    <row r="123" spans="2:65" s="8" customFormat="1" ht="29.25" customHeight="1" x14ac:dyDescent="0.3">
      <c r="B123" s="145"/>
      <c r="C123" s="146" t="s">
        <v>175</v>
      </c>
      <c r="D123" s="147" t="s">
        <v>176</v>
      </c>
      <c r="E123" s="147" t="s">
        <v>62</v>
      </c>
      <c r="F123" s="245" t="s">
        <v>177</v>
      </c>
      <c r="G123" s="246"/>
      <c r="H123" s="246"/>
      <c r="I123" s="246"/>
      <c r="J123" s="147" t="s">
        <v>178</v>
      </c>
      <c r="K123" s="147" t="s">
        <v>179</v>
      </c>
      <c r="L123" s="247" t="s">
        <v>180</v>
      </c>
      <c r="M123" s="246"/>
      <c r="N123" s="245" t="s">
        <v>153</v>
      </c>
      <c r="O123" s="246"/>
      <c r="P123" s="246"/>
      <c r="Q123" s="248"/>
      <c r="R123" s="148"/>
      <c r="T123" s="77" t="s">
        <v>181</v>
      </c>
      <c r="U123" s="78" t="s">
        <v>44</v>
      </c>
      <c r="V123" s="78" t="s">
        <v>182</v>
      </c>
      <c r="W123" s="78" t="s">
        <v>183</v>
      </c>
      <c r="X123" s="78" t="s">
        <v>184</v>
      </c>
      <c r="Y123" s="78" t="s">
        <v>185</v>
      </c>
      <c r="Z123" s="78" t="s">
        <v>186</v>
      </c>
      <c r="AA123" s="79" t="s">
        <v>187</v>
      </c>
    </row>
    <row r="124" spans="2:65" s="1" customFormat="1" ht="29.25" customHeight="1" x14ac:dyDescent="0.35">
      <c r="B124" s="31"/>
      <c r="C124" s="81" t="s">
        <v>150</v>
      </c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262">
        <f>BK124</f>
        <v>0</v>
      </c>
      <c r="O124" s="263"/>
      <c r="P124" s="263"/>
      <c r="Q124" s="263"/>
      <c r="R124" s="33"/>
      <c r="T124" s="80"/>
      <c r="U124" s="47"/>
      <c r="V124" s="47"/>
      <c r="W124" s="149">
        <f>W125+W186+W195</f>
        <v>0</v>
      </c>
      <c r="X124" s="47"/>
      <c r="Y124" s="149">
        <f>Y125+Y186+Y195</f>
        <v>141.99256500000001</v>
      </c>
      <c r="Z124" s="47"/>
      <c r="AA124" s="150">
        <f>AA125+AA186+AA195</f>
        <v>33.585000000000001</v>
      </c>
      <c r="AT124" s="14" t="s">
        <v>79</v>
      </c>
      <c r="AU124" s="14" t="s">
        <v>155</v>
      </c>
      <c r="BK124" s="151">
        <f>BK125+BK186+BK195</f>
        <v>0</v>
      </c>
    </row>
    <row r="125" spans="2:65" s="9" customFormat="1" ht="37.35" customHeight="1" x14ac:dyDescent="0.35">
      <c r="B125" s="152"/>
      <c r="C125" s="153"/>
      <c r="D125" s="154" t="s">
        <v>156</v>
      </c>
      <c r="E125" s="154"/>
      <c r="F125" s="154"/>
      <c r="G125" s="154"/>
      <c r="H125" s="154"/>
      <c r="I125" s="154"/>
      <c r="J125" s="154"/>
      <c r="K125" s="154"/>
      <c r="L125" s="154"/>
      <c r="M125" s="154"/>
      <c r="N125" s="243">
        <f>BK125</f>
        <v>0</v>
      </c>
      <c r="O125" s="240"/>
      <c r="P125" s="240"/>
      <c r="Q125" s="240"/>
      <c r="R125" s="155"/>
      <c r="T125" s="156"/>
      <c r="U125" s="153"/>
      <c r="V125" s="153"/>
      <c r="W125" s="157">
        <f>W126+W150+W167+W180+W184</f>
        <v>0</v>
      </c>
      <c r="X125" s="153"/>
      <c r="Y125" s="157">
        <f>Y126+Y150+Y167+Y180+Y184</f>
        <v>141.930925</v>
      </c>
      <c r="Z125" s="153"/>
      <c r="AA125" s="158">
        <f>AA126+AA150+AA167+AA180+AA184</f>
        <v>33.585000000000001</v>
      </c>
      <c r="AR125" s="159" t="s">
        <v>23</v>
      </c>
      <c r="AT125" s="160" t="s">
        <v>79</v>
      </c>
      <c r="AU125" s="160" t="s">
        <v>80</v>
      </c>
      <c r="AY125" s="159" t="s">
        <v>188</v>
      </c>
      <c r="BK125" s="161">
        <f>BK126+BK150+BK167+BK180+BK184</f>
        <v>0</v>
      </c>
    </row>
    <row r="126" spans="2:65" s="9" customFormat="1" ht="19.899999999999999" customHeight="1" x14ac:dyDescent="0.3">
      <c r="B126" s="152"/>
      <c r="C126" s="153"/>
      <c r="D126" s="162" t="s">
        <v>157</v>
      </c>
      <c r="E126" s="162"/>
      <c r="F126" s="162"/>
      <c r="G126" s="162"/>
      <c r="H126" s="162"/>
      <c r="I126" s="162"/>
      <c r="J126" s="162"/>
      <c r="K126" s="162"/>
      <c r="L126" s="162"/>
      <c r="M126" s="162"/>
      <c r="N126" s="264">
        <f>BK126</f>
        <v>0</v>
      </c>
      <c r="O126" s="265"/>
      <c r="P126" s="265"/>
      <c r="Q126" s="265"/>
      <c r="R126" s="155"/>
      <c r="T126" s="156"/>
      <c r="U126" s="153"/>
      <c r="V126" s="153"/>
      <c r="W126" s="157">
        <f>SUM(W127:W149)</f>
        <v>0</v>
      </c>
      <c r="X126" s="153"/>
      <c r="Y126" s="157">
        <f>SUM(Y127:Y149)</f>
        <v>0</v>
      </c>
      <c r="Z126" s="153"/>
      <c r="AA126" s="158">
        <f>SUM(AA127:AA149)</f>
        <v>33.585000000000001</v>
      </c>
      <c r="AR126" s="159" t="s">
        <v>23</v>
      </c>
      <c r="AT126" s="160" t="s">
        <v>79</v>
      </c>
      <c r="AU126" s="160" t="s">
        <v>23</v>
      </c>
      <c r="AY126" s="159" t="s">
        <v>188</v>
      </c>
      <c r="BK126" s="161">
        <f>SUM(BK127:BK149)</f>
        <v>0</v>
      </c>
    </row>
    <row r="127" spans="2:65" s="1" customFormat="1" ht="31.5" customHeight="1" x14ac:dyDescent="0.3">
      <c r="B127" s="31"/>
      <c r="C127" s="163" t="s">
        <v>23</v>
      </c>
      <c r="D127" s="163" t="s">
        <v>189</v>
      </c>
      <c r="E127" s="164" t="s">
        <v>190</v>
      </c>
      <c r="F127" s="249" t="s">
        <v>191</v>
      </c>
      <c r="G127" s="250"/>
      <c r="H127" s="250"/>
      <c r="I127" s="250"/>
      <c r="J127" s="165" t="s">
        <v>192</v>
      </c>
      <c r="K127" s="166">
        <v>33</v>
      </c>
      <c r="L127" s="251">
        <v>0</v>
      </c>
      <c r="M127" s="250"/>
      <c r="N127" s="252">
        <f>ROUND(L127*K127,2)</f>
        <v>0</v>
      </c>
      <c r="O127" s="250"/>
      <c r="P127" s="250"/>
      <c r="Q127" s="250"/>
      <c r="R127" s="33"/>
      <c r="T127" s="167" t="s">
        <v>21</v>
      </c>
      <c r="U127" s="40" t="s">
        <v>45</v>
      </c>
      <c r="V127" s="32"/>
      <c r="W127" s="168">
        <f>V127*K127</f>
        <v>0</v>
      </c>
      <c r="X127" s="168">
        <v>0</v>
      </c>
      <c r="Y127" s="168">
        <f>X127*K127</f>
        <v>0</v>
      </c>
      <c r="Z127" s="168">
        <v>0.255</v>
      </c>
      <c r="AA127" s="169">
        <f>Z127*K127</f>
        <v>8.4150000000000009</v>
      </c>
      <c r="AR127" s="14" t="s">
        <v>193</v>
      </c>
      <c r="AT127" s="14" t="s">
        <v>189</v>
      </c>
      <c r="AU127" s="14" t="s">
        <v>145</v>
      </c>
      <c r="AY127" s="14" t="s">
        <v>188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ROUND(L127*K127,2)</f>
        <v>0</v>
      </c>
      <c r="BL127" s="14" t="s">
        <v>193</v>
      </c>
      <c r="BM127" s="14" t="s">
        <v>194</v>
      </c>
    </row>
    <row r="128" spans="2:65" s="10" customFormat="1" ht="22.5" customHeight="1" x14ac:dyDescent="0.3">
      <c r="B128" s="170"/>
      <c r="C128" s="171"/>
      <c r="D128" s="171"/>
      <c r="E128" s="172" t="s">
        <v>21</v>
      </c>
      <c r="F128" s="253" t="s">
        <v>195</v>
      </c>
      <c r="G128" s="254"/>
      <c r="H128" s="254"/>
      <c r="I128" s="254"/>
      <c r="J128" s="171"/>
      <c r="K128" s="173">
        <v>33</v>
      </c>
      <c r="L128" s="171"/>
      <c r="M128" s="171"/>
      <c r="N128" s="171"/>
      <c r="O128" s="171"/>
      <c r="P128" s="171"/>
      <c r="Q128" s="171"/>
      <c r="R128" s="174"/>
      <c r="T128" s="175"/>
      <c r="U128" s="171"/>
      <c r="V128" s="171"/>
      <c r="W128" s="171"/>
      <c r="X128" s="171"/>
      <c r="Y128" s="171"/>
      <c r="Z128" s="171"/>
      <c r="AA128" s="176"/>
      <c r="AT128" s="177" t="s">
        <v>196</v>
      </c>
      <c r="AU128" s="177" t="s">
        <v>145</v>
      </c>
      <c r="AV128" s="10" t="s">
        <v>145</v>
      </c>
      <c r="AW128" s="10" t="s">
        <v>38</v>
      </c>
      <c r="AX128" s="10" t="s">
        <v>80</v>
      </c>
      <c r="AY128" s="177" t="s">
        <v>188</v>
      </c>
    </row>
    <row r="129" spans="2:65" s="1" customFormat="1" ht="31.5" customHeight="1" x14ac:dyDescent="0.3">
      <c r="B129" s="31"/>
      <c r="C129" s="163" t="s">
        <v>145</v>
      </c>
      <c r="D129" s="163" t="s">
        <v>189</v>
      </c>
      <c r="E129" s="164" t="s">
        <v>197</v>
      </c>
      <c r="F129" s="249" t="s">
        <v>198</v>
      </c>
      <c r="G129" s="250"/>
      <c r="H129" s="250"/>
      <c r="I129" s="250"/>
      <c r="J129" s="165" t="s">
        <v>192</v>
      </c>
      <c r="K129" s="166">
        <v>33</v>
      </c>
      <c r="L129" s="251">
        <v>0</v>
      </c>
      <c r="M129" s="250"/>
      <c r="N129" s="252">
        <f>ROUND(L129*K129,2)</f>
        <v>0</v>
      </c>
      <c r="O129" s="250"/>
      <c r="P129" s="250"/>
      <c r="Q129" s="250"/>
      <c r="R129" s="33"/>
      <c r="T129" s="167" t="s">
        <v>21</v>
      </c>
      <c r="U129" s="40" t="s">
        <v>45</v>
      </c>
      <c r="V129" s="32"/>
      <c r="W129" s="168">
        <f>V129*K129</f>
        <v>0</v>
      </c>
      <c r="X129" s="168">
        <v>0</v>
      </c>
      <c r="Y129" s="168">
        <f>X129*K129</f>
        <v>0</v>
      </c>
      <c r="Z129" s="168">
        <v>0.24</v>
      </c>
      <c r="AA129" s="169">
        <f>Z129*K129</f>
        <v>7.92</v>
      </c>
      <c r="AR129" s="14" t="s">
        <v>193</v>
      </c>
      <c r="AT129" s="14" t="s">
        <v>189</v>
      </c>
      <c r="AU129" s="14" t="s">
        <v>145</v>
      </c>
      <c r="AY129" s="14" t="s">
        <v>188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4" t="s">
        <v>23</v>
      </c>
      <c r="BK129" s="106">
        <f>ROUND(L129*K129,2)</f>
        <v>0</v>
      </c>
      <c r="BL129" s="14" t="s">
        <v>193</v>
      </c>
      <c r="BM129" s="14" t="s">
        <v>199</v>
      </c>
    </row>
    <row r="130" spans="2:65" s="10" customFormat="1" ht="22.5" customHeight="1" x14ac:dyDescent="0.3">
      <c r="B130" s="170"/>
      <c r="C130" s="171"/>
      <c r="D130" s="171"/>
      <c r="E130" s="172" t="s">
        <v>21</v>
      </c>
      <c r="F130" s="253" t="s">
        <v>195</v>
      </c>
      <c r="G130" s="254"/>
      <c r="H130" s="254"/>
      <c r="I130" s="254"/>
      <c r="J130" s="171"/>
      <c r="K130" s="173">
        <v>33</v>
      </c>
      <c r="L130" s="171"/>
      <c r="M130" s="171"/>
      <c r="N130" s="171"/>
      <c r="O130" s="171"/>
      <c r="P130" s="171"/>
      <c r="Q130" s="171"/>
      <c r="R130" s="174"/>
      <c r="T130" s="175"/>
      <c r="U130" s="171"/>
      <c r="V130" s="171"/>
      <c r="W130" s="171"/>
      <c r="X130" s="171"/>
      <c r="Y130" s="171"/>
      <c r="Z130" s="171"/>
      <c r="AA130" s="176"/>
      <c r="AT130" s="177" t="s">
        <v>196</v>
      </c>
      <c r="AU130" s="177" t="s">
        <v>145</v>
      </c>
      <c r="AV130" s="10" t="s">
        <v>145</v>
      </c>
      <c r="AW130" s="10" t="s">
        <v>38</v>
      </c>
      <c r="AX130" s="10" t="s">
        <v>80</v>
      </c>
      <c r="AY130" s="177" t="s">
        <v>188</v>
      </c>
    </row>
    <row r="131" spans="2:65" s="1" customFormat="1" ht="22.5" customHeight="1" x14ac:dyDescent="0.3">
      <c r="B131" s="31"/>
      <c r="C131" s="163" t="s">
        <v>200</v>
      </c>
      <c r="D131" s="163" t="s">
        <v>189</v>
      </c>
      <c r="E131" s="164" t="s">
        <v>201</v>
      </c>
      <c r="F131" s="249" t="s">
        <v>202</v>
      </c>
      <c r="G131" s="250"/>
      <c r="H131" s="250"/>
      <c r="I131" s="250"/>
      <c r="J131" s="165" t="s">
        <v>203</v>
      </c>
      <c r="K131" s="166">
        <v>75</v>
      </c>
      <c r="L131" s="251">
        <v>0</v>
      </c>
      <c r="M131" s="250"/>
      <c r="N131" s="252">
        <f>ROUND(L131*K131,2)</f>
        <v>0</v>
      </c>
      <c r="O131" s="250"/>
      <c r="P131" s="250"/>
      <c r="Q131" s="250"/>
      <c r="R131" s="33"/>
      <c r="T131" s="167" t="s">
        <v>21</v>
      </c>
      <c r="U131" s="40" t="s">
        <v>45</v>
      </c>
      <c r="V131" s="32"/>
      <c r="W131" s="168">
        <f>V131*K131</f>
        <v>0</v>
      </c>
      <c r="X131" s="168">
        <v>0</v>
      </c>
      <c r="Y131" s="168">
        <f>X131*K131</f>
        <v>0</v>
      </c>
      <c r="Z131" s="168">
        <v>0.23</v>
      </c>
      <c r="AA131" s="169">
        <f>Z131*K131</f>
        <v>17.25</v>
      </c>
      <c r="AR131" s="14" t="s">
        <v>193</v>
      </c>
      <c r="AT131" s="14" t="s">
        <v>189</v>
      </c>
      <c r="AU131" s="14" t="s">
        <v>145</v>
      </c>
      <c r="AY131" s="14" t="s">
        <v>188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4" t="s">
        <v>23</v>
      </c>
      <c r="BK131" s="106">
        <f>ROUND(L131*K131,2)</f>
        <v>0</v>
      </c>
      <c r="BL131" s="14" t="s">
        <v>193</v>
      </c>
      <c r="BM131" s="14" t="s">
        <v>204</v>
      </c>
    </row>
    <row r="132" spans="2:65" s="10" customFormat="1" ht="22.5" customHeight="1" x14ac:dyDescent="0.3">
      <c r="B132" s="170"/>
      <c r="C132" s="171"/>
      <c r="D132" s="171"/>
      <c r="E132" s="172" t="s">
        <v>21</v>
      </c>
      <c r="F132" s="253" t="s">
        <v>205</v>
      </c>
      <c r="G132" s="254"/>
      <c r="H132" s="254"/>
      <c r="I132" s="254"/>
      <c r="J132" s="171"/>
      <c r="K132" s="173">
        <v>75</v>
      </c>
      <c r="L132" s="171"/>
      <c r="M132" s="171"/>
      <c r="N132" s="171"/>
      <c r="O132" s="171"/>
      <c r="P132" s="171"/>
      <c r="Q132" s="171"/>
      <c r="R132" s="174"/>
      <c r="T132" s="175"/>
      <c r="U132" s="171"/>
      <c r="V132" s="171"/>
      <c r="W132" s="171"/>
      <c r="X132" s="171"/>
      <c r="Y132" s="171"/>
      <c r="Z132" s="171"/>
      <c r="AA132" s="176"/>
      <c r="AT132" s="177" t="s">
        <v>196</v>
      </c>
      <c r="AU132" s="177" t="s">
        <v>145</v>
      </c>
      <c r="AV132" s="10" t="s">
        <v>145</v>
      </c>
      <c r="AW132" s="10" t="s">
        <v>38</v>
      </c>
      <c r="AX132" s="10" t="s">
        <v>80</v>
      </c>
      <c r="AY132" s="177" t="s">
        <v>188</v>
      </c>
    </row>
    <row r="133" spans="2:65" s="1" customFormat="1" ht="31.5" customHeight="1" x14ac:dyDescent="0.3">
      <c r="B133" s="31"/>
      <c r="C133" s="163" t="s">
        <v>193</v>
      </c>
      <c r="D133" s="163" t="s">
        <v>189</v>
      </c>
      <c r="E133" s="164" t="s">
        <v>206</v>
      </c>
      <c r="F133" s="249" t="s">
        <v>207</v>
      </c>
      <c r="G133" s="250"/>
      <c r="H133" s="250"/>
      <c r="I133" s="250"/>
      <c r="J133" s="165" t="s">
        <v>208</v>
      </c>
      <c r="K133" s="166">
        <v>40.5</v>
      </c>
      <c r="L133" s="251">
        <v>0</v>
      </c>
      <c r="M133" s="250"/>
      <c r="N133" s="252">
        <f>ROUND(L133*K133,2)</f>
        <v>0</v>
      </c>
      <c r="O133" s="250"/>
      <c r="P133" s="250"/>
      <c r="Q133" s="250"/>
      <c r="R133" s="33"/>
      <c r="T133" s="167" t="s">
        <v>21</v>
      </c>
      <c r="U133" s="40" t="s">
        <v>45</v>
      </c>
      <c r="V133" s="32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14" t="s">
        <v>193</v>
      </c>
      <c r="AT133" s="14" t="s">
        <v>189</v>
      </c>
      <c r="AU133" s="14" t="s">
        <v>145</v>
      </c>
      <c r="AY133" s="14" t="s">
        <v>188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4" t="s">
        <v>23</v>
      </c>
      <c r="BK133" s="106">
        <f>ROUND(L133*K133,2)</f>
        <v>0</v>
      </c>
      <c r="BL133" s="14" t="s">
        <v>193</v>
      </c>
      <c r="BM133" s="14" t="s">
        <v>209</v>
      </c>
    </row>
    <row r="134" spans="2:65" s="10" customFormat="1" ht="22.5" customHeight="1" x14ac:dyDescent="0.3">
      <c r="B134" s="170"/>
      <c r="C134" s="171"/>
      <c r="D134" s="171"/>
      <c r="E134" s="172" t="s">
        <v>21</v>
      </c>
      <c r="F134" s="253" t="s">
        <v>210</v>
      </c>
      <c r="G134" s="254"/>
      <c r="H134" s="254"/>
      <c r="I134" s="254"/>
      <c r="J134" s="171"/>
      <c r="K134" s="173">
        <v>40.5</v>
      </c>
      <c r="L134" s="171"/>
      <c r="M134" s="171"/>
      <c r="N134" s="171"/>
      <c r="O134" s="171"/>
      <c r="P134" s="171"/>
      <c r="Q134" s="171"/>
      <c r="R134" s="174"/>
      <c r="T134" s="175"/>
      <c r="U134" s="171"/>
      <c r="V134" s="171"/>
      <c r="W134" s="171"/>
      <c r="X134" s="171"/>
      <c r="Y134" s="171"/>
      <c r="Z134" s="171"/>
      <c r="AA134" s="176"/>
      <c r="AT134" s="177" t="s">
        <v>196</v>
      </c>
      <c r="AU134" s="177" t="s">
        <v>145</v>
      </c>
      <c r="AV134" s="10" t="s">
        <v>145</v>
      </c>
      <c r="AW134" s="10" t="s">
        <v>38</v>
      </c>
      <c r="AX134" s="10" t="s">
        <v>23</v>
      </c>
      <c r="AY134" s="177" t="s">
        <v>188</v>
      </c>
    </row>
    <row r="135" spans="2:65" s="1" customFormat="1" ht="31.5" customHeight="1" x14ac:dyDescent="0.3">
      <c r="B135" s="31"/>
      <c r="C135" s="163" t="s">
        <v>211</v>
      </c>
      <c r="D135" s="163" t="s">
        <v>189</v>
      </c>
      <c r="E135" s="164" t="s">
        <v>212</v>
      </c>
      <c r="F135" s="249" t="s">
        <v>213</v>
      </c>
      <c r="G135" s="250"/>
      <c r="H135" s="250"/>
      <c r="I135" s="250"/>
      <c r="J135" s="165" t="s">
        <v>208</v>
      </c>
      <c r="K135" s="166">
        <v>86.5</v>
      </c>
      <c r="L135" s="251">
        <v>0</v>
      </c>
      <c r="M135" s="250"/>
      <c r="N135" s="252">
        <f>ROUND(L135*K135,2)</f>
        <v>0</v>
      </c>
      <c r="O135" s="250"/>
      <c r="P135" s="250"/>
      <c r="Q135" s="250"/>
      <c r="R135" s="33"/>
      <c r="T135" s="167" t="s">
        <v>21</v>
      </c>
      <c r="U135" s="40" t="s">
        <v>45</v>
      </c>
      <c r="V135" s="32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4" t="s">
        <v>193</v>
      </c>
      <c r="AT135" s="14" t="s">
        <v>189</v>
      </c>
      <c r="AU135" s="14" t="s">
        <v>145</v>
      </c>
      <c r="AY135" s="14" t="s">
        <v>188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4" t="s">
        <v>23</v>
      </c>
      <c r="BK135" s="106">
        <f>ROUND(L135*K135,2)</f>
        <v>0</v>
      </c>
      <c r="BL135" s="14" t="s">
        <v>193</v>
      </c>
      <c r="BM135" s="14" t="s">
        <v>214</v>
      </c>
    </row>
    <row r="136" spans="2:65" s="10" customFormat="1" ht="22.5" customHeight="1" x14ac:dyDescent="0.3">
      <c r="B136" s="170"/>
      <c r="C136" s="171"/>
      <c r="D136" s="171"/>
      <c r="E136" s="172" t="s">
        <v>21</v>
      </c>
      <c r="F136" s="253" t="s">
        <v>215</v>
      </c>
      <c r="G136" s="254"/>
      <c r="H136" s="254"/>
      <c r="I136" s="254"/>
      <c r="J136" s="171"/>
      <c r="K136" s="173">
        <v>46</v>
      </c>
      <c r="L136" s="171"/>
      <c r="M136" s="171"/>
      <c r="N136" s="171"/>
      <c r="O136" s="171"/>
      <c r="P136" s="171"/>
      <c r="Q136" s="171"/>
      <c r="R136" s="174"/>
      <c r="T136" s="175"/>
      <c r="U136" s="171"/>
      <c r="V136" s="171"/>
      <c r="W136" s="171"/>
      <c r="X136" s="171"/>
      <c r="Y136" s="171"/>
      <c r="Z136" s="171"/>
      <c r="AA136" s="176"/>
      <c r="AT136" s="177" t="s">
        <v>196</v>
      </c>
      <c r="AU136" s="177" t="s">
        <v>145</v>
      </c>
      <c r="AV136" s="10" t="s">
        <v>145</v>
      </c>
      <c r="AW136" s="10" t="s">
        <v>38</v>
      </c>
      <c r="AX136" s="10" t="s">
        <v>80</v>
      </c>
      <c r="AY136" s="177" t="s">
        <v>188</v>
      </c>
    </row>
    <row r="137" spans="2:65" s="10" customFormat="1" ht="22.5" customHeight="1" x14ac:dyDescent="0.3">
      <c r="B137" s="170"/>
      <c r="C137" s="171"/>
      <c r="D137" s="171"/>
      <c r="E137" s="172" t="s">
        <v>21</v>
      </c>
      <c r="F137" s="255" t="s">
        <v>216</v>
      </c>
      <c r="G137" s="254"/>
      <c r="H137" s="254"/>
      <c r="I137" s="254"/>
      <c r="J137" s="171"/>
      <c r="K137" s="173">
        <v>28</v>
      </c>
      <c r="L137" s="171"/>
      <c r="M137" s="171"/>
      <c r="N137" s="171"/>
      <c r="O137" s="171"/>
      <c r="P137" s="171"/>
      <c r="Q137" s="171"/>
      <c r="R137" s="174"/>
      <c r="T137" s="175"/>
      <c r="U137" s="171"/>
      <c r="V137" s="171"/>
      <c r="W137" s="171"/>
      <c r="X137" s="171"/>
      <c r="Y137" s="171"/>
      <c r="Z137" s="171"/>
      <c r="AA137" s="176"/>
      <c r="AT137" s="177" t="s">
        <v>196</v>
      </c>
      <c r="AU137" s="177" t="s">
        <v>145</v>
      </c>
      <c r="AV137" s="10" t="s">
        <v>145</v>
      </c>
      <c r="AW137" s="10" t="s">
        <v>38</v>
      </c>
      <c r="AX137" s="10" t="s">
        <v>80</v>
      </c>
      <c r="AY137" s="177" t="s">
        <v>188</v>
      </c>
    </row>
    <row r="138" spans="2:65" s="10" customFormat="1" ht="22.5" customHeight="1" x14ac:dyDescent="0.3">
      <c r="B138" s="170"/>
      <c r="C138" s="171"/>
      <c r="D138" s="171"/>
      <c r="E138" s="172" t="s">
        <v>21</v>
      </c>
      <c r="F138" s="255" t="s">
        <v>217</v>
      </c>
      <c r="G138" s="254"/>
      <c r="H138" s="254"/>
      <c r="I138" s="254"/>
      <c r="J138" s="171"/>
      <c r="K138" s="173">
        <v>2</v>
      </c>
      <c r="L138" s="171"/>
      <c r="M138" s="171"/>
      <c r="N138" s="171"/>
      <c r="O138" s="171"/>
      <c r="P138" s="171"/>
      <c r="Q138" s="171"/>
      <c r="R138" s="174"/>
      <c r="T138" s="175"/>
      <c r="U138" s="171"/>
      <c r="V138" s="171"/>
      <c r="W138" s="171"/>
      <c r="X138" s="171"/>
      <c r="Y138" s="171"/>
      <c r="Z138" s="171"/>
      <c r="AA138" s="176"/>
      <c r="AT138" s="177" t="s">
        <v>196</v>
      </c>
      <c r="AU138" s="177" t="s">
        <v>145</v>
      </c>
      <c r="AV138" s="10" t="s">
        <v>145</v>
      </c>
      <c r="AW138" s="10" t="s">
        <v>38</v>
      </c>
      <c r="AX138" s="10" t="s">
        <v>80</v>
      </c>
      <c r="AY138" s="177" t="s">
        <v>188</v>
      </c>
    </row>
    <row r="139" spans="2:65" s="10" customFormat="1" ht="22.5" customHeight="1" x14ac:dyDescent="0.3">
      <c r="B139" s="170"/>
      <c r="C139" s="171"/>
      <c r="D139" s="171"/>
      <c r="E139" s="172" t="s">
        <v>21</v>
      </c>
      <c r="F139" s="255" t="s">
        <v>218</v>
      </c>
      <c r="G139" s="254"/>
      <c r="H139" s="254"/>
      <c r="I139" s="254"/>
      <c r="J139" s="171"/>
      <c r="K139" s="173">
        <v>10.5</v>
      </c>
      <c r="L139" s="171"/>
      <c r="M139" s="171"/>
      <c r="N139" s="171"/>
      <c r="O139" s="171"/>
      <c r="P139" s="171"/>
      <c r="Q139" s="171"/>
      <c r="R139" s="174"/>
      <c r="T139" s="175"/>
      <c r="U139" s="171"/>
      <c r="V139" s="171"/>
      <c r="W139" s="171"/>
      <c r="X139" s="171"/>
      <c r="Y139" s="171"/>
      <c r="Z139" s="171"/>
      <c r="AA139" s="176"/>
      <c r="AT139" s="177" t="s">
        <v>196</v>
      </c>
      <c r="AU139" s="177" t="s">
        <v>145</v>
      </c>
      <c r="AV139" s="10" t="s">
        <v>145</v>
      </c>
      <c r="AW139" s="10" t="s">
        <v>38</v>
      </c>
      <c r="AX139" s="10" t="s">
        <v>80</v>
      </c>
      <c r="AY139" s="177" t="s">
        <v>188</v>
      </c>
    </row>
    <row r="140" spans="2:65" s="1" customFormat="1" ht="31.5" customHeight="1" x14ac:dyDescent="0.3">
      <c r="B140" s="31"/>
      <c r="C140" s="163" t="s">
        <v>219</v>
      </c>
      <c r="D140" s="163" t="s">
        <v>189</v>
      </c>
      <c r="E140" s="164" t="s">
        <v>220</v>
      </c>
      <c r="F140" s="249" t="s">
        <v>221</v>
      </c>
      <c r="G140" s="250"/>
      <c r="H140" s="250"/>
      <c r="I140" s="250"/>
      <c r="J140" s="165" t="s">
        <v>208</v>
      </c>
      <c r="K140" s="166">
        <v>86.5</v>
      </c>
      <c r="L140" s="251">
        <v>0</v>
      </c>
      <c r="M140" s="250"/>
      <c r="N140" s="252">
        <f>ROUND(L140*K140,2)</f>
        <v>0</v>
      </c>
      <c r="O140" s="250"/>
      <c r="P140" s="250"/>
      <c r="Q140" s="250"/>
      <c r="R140" s="33"/>
      <c r="T140" s="167" t="s">
        <v>21</v>
      </c>
      <c r="U140" s="40" t="s">
        <v>45</v>
      </c>
      <c r="V140" s="32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14" t="s">
        <v>193</v>
      </c>
      <c r="AT140" s="14" t="s">
        <v>189</v>
      </c>
      <c r="AU140" s="14" t="s">
        <v>145</v>
      </c>
      <c r="AY140" s="14" t="s">
        <v>188</v>
      </c>
      <c r="BE140" s="106">
        <f>IF(U140="základní",N140,0)</f>
        <v>0</v>
      </c>
      <c r="BF140" s="106">
        <f>IF(U140="snížená",N140,0)</f>
        <v>0</v>
      </c>
      <c r="BG140" s="106">
        <f>IF(U140="zákl. přenesená",N140,0)</f>
        <v>0</v>
      </c>
      <c r="BH140" s="106">
        <f>IF(U140="sníž. přenesená",N140,0)</f>
        <v>0</v>
      </c>
      <c r="BI140" s="106">
        <f>IF(U140="nulová",N140,0)</f>
        <v>0</v>
      </c>
      <c r="BJ140" s="14" t="s">
        <v>23</v>
      </c>
      <c r="BK140" s="106">
        <f>ROUND(L140*K140,2)</f>
        <v>0</v>
      </c>
      <c r="BL140" s="14" t="s">
        <v>193</v>
      </c>
      <c r="BM140" s="14" t="s">
        <v>222</v>
      </c>
    </row>
    <row r="141" spans="2:65" s="10" customFormat="1" ht="22.5" customHeight="1" x14ac:dyDescent="0.3">
      <c r="B141" s="170"/>
      <c r="C141" s="171"/>
      <c r="D141" s="171"/>
      <c r="E141" s="172" t="s">
        <v>21</v>
      </c>
      <c r="F141" s="253" t="s">
        <v>143</v>
      </c>
      <c r="G141" s="254"/>
      <c r="H141" s="254"/>
      <c r="I141" s="254"/>
      <c r="J141" s="171"/>
      <c r="K141" s="173">
        <v>86.5</v>
      </c>
      <c r="L141" s="171"/>
      <c r="M141" s="171"/>
      <c r="N141" s="171"/>
      <c r="O141" s="171"/>
      <c r="P141" s="171"/>
      <c r="Q141" s="171"/>
      <c r="R141" s="174"/>
      <c r="T141" s="175"/>
      <c r="U141" s="171"/>
      <c r="V141" s="171"/>
      <c r="W141" s="171"/>
      <c r="X141" s="171"/>
      <c r="Y141" s="171"/>
      <c r="Z141" s="171"/>
      <c r="AA141" s="176"/>
      <c r="AT141" s="177" t="s">
        <v>196</v>
      </c>
      <c r="AU141" s="177" t="s">
        <v>145</v>
      </c>
      <c r="AV141" s="10" t="s">
        <v>145</v>
      </c>
      <c r="AW141" s="10" t="s">
        <v>38</v>
      </c>
      <c r="AX141" s="10" t="s">
        <v>80</v>
      </c>
      <c r="AY141" s="177" t="s">
        <v>188</v>
      </c>
    </row>
    <row r="142" spans="2:65" s="1" customFormat="1" ht="31.5" customHeight="1" x14ac:dyDescent="0.3">
      <c r="B142" s="31"/>
      <c r="C142" s="163" t="s">
        <v>223</v>
      </c>
      <c r="D142" s="163" t="s">
        <v>189</v>
      </c>
      <c r="E142" s="164" t="s">
        <v>224</v>
      </c>
      <c r="F142" s="249" t="s">
        <v>225</v>
      </c>
      <c r="G142" s="250"/>
      <c r="H142" s="250"/>
      <c r="I142" s="250"/>
      <c r="J142" s="165" t="s">
        <v>208</v>
      </c>
      <c r="K142" s="166">
        <v>86.5</v>
      </c>
      <c r="L142" s="251">
        <v>0</v>
      </c>
      <c r="M142" s="250"/>
      <c r="N142" s="252">
        <f>ROUND(L142*K142,2)</f>
        <v>0</v>
      </c>
      <c r="O142" s="250"/>
      <c r="P142" s="250"/>
      <c r="Q142" s="250"/>
      <c r="R142" s="33"/>
      <c r="T142" s="167" t="s">
        <v>21</v>
      </c>
      <c r="U142" s="40" t="s">
        <v>45</v>
      </c>
      <c r="V142" s="32"/>
      <c r="W142" s="168">
        <f>V142*K142</f>
        <v>0</v>
      </c>
      <c r="X142" s="168">
        <v>0</v>
      </c>
      <c r="Y142" s="168">
        <f>X142*K142</f>
        <v>0</v>
      </c>
      <c r="Z142" s="168">
        <v>0</v>
      </c>
      <c r="AA142" s="169">
        <f>Z142*K142</f>
        <v>0</v>
      </c>
      <c r="AR142" s="14" t="s">
        <v>193</v>
      </c>
      <c r="AT142" s="14" t="s">
        <v>189</v>
      </c>
      <c r="AU142" s="14" t="s">
        <v>145</v>
      </c>
      <c r="AY142" s="14" t="s">
        <v>188</v>
      </c>
      <c r="BE142" s="106">
        <f>IF(U142="základní",N142,0)</f>
        <v>0</v>
      </c>
      <c r="BF142" s="106">
        <f>IF(U142="snížená",N142,0)</f>
        <v>0</v>
      </c>
      <c r="BG142" s="106">
        <f>IF(U142="zákl. přenesená",N142,0)</f>
        <v>0</v>
      </c>
      <c r="BH142" s="106">
        <f>IF(U142="sníž. přenesená",N142,0)</f>
        <v>0</v>
      </c>
      <c r="BI142" s="106">
        <f>IF(U142="nulová",N142,0)</f>
        <v>0</v>
      </c>
      <c r="BJ142" s="14" t="s">
        <v>23</v>
      </c>
      <c r="BK142" s="106">
        <f>ROUND(L142*K142,2)</f>
        <v>0</v>
      </c>
      <c r="BL142" s="14" t="s">
        <v>193</v>
      </c>
      <c r="BM142" s="14" t="s">
        <v>226</v>
      </c>
    </row>
    <row r="143" spans="2:65" s="10" customFormat="1" ht="22.5" customHeight="1" x14ac:dyDescent="0.3">
      <c r="B143" s="170"/>
      <c r="C143" s="171"/>
      <c r="D143" s="171"/>
      <c r="E143" s="172" t="s">
        <v>146</v>
      </c>
      <c r="F143" s="253" t="s">
        <v>143</v>
      </c>
      <c r="G143" s="254"/>
      <c r="H143" s="254"/>
      <c r="I143" s="254"/>
      <c r="J143" s="171"/>
      <c r="K143" s="173">
        <v>86.5</v>
      </c>
      <c r="L143" s="171"/>
      <c r="M143" s="171"/>
      <c r="N143" s="171"/>
      <c r="O143" s="171"/>
      <c r="P143" s="171"/>
      <c r="Q143" s="171"/>
      <c r="R143" s="174"/>
      <c r="T143" s="175"/>
      <c r="U143" s="171"/>
      <c r="V143" s="171"/>
      <c r="W143" s="171"/>
      <c r="X143" s="171"/>
      <c r="Y143" s="171"/>
      <c r="Z143" s="171"/>
      <c r="AA143" s="176"/>
      <c r="AT143" s="177" t="s">
        <v>196</v>
      </c>
      <c r="AU143" s="177" t="s">
        <v>145</v>
      </c>
      <c r="AV143" s="10" t="s">
        <v>145</v>
      </c>
      <c r="AW143" s="10" t="s">
        <v>38</v>
      </c>
      <c r="AX143" s="10" t="s">
        <v>80</v>
      </c>
      <c r="AY143" s="177" t="s">
        <v>188</v>
      </c>
    </row>
    <row r="144" spans="2:65" s="1" customFormat="1" ht="31.5" customHeight="1" x14ac:dyDescent="0.3">
      <c r="B144" s="31"/>
      <c r="C144" s="163" t="s">
        <v>227</v>
      </c>
      <c r="D144" s="163" t="s">
        <v>189</v>
      </c>
      <c r="E144" s="164" t="s">
        <v>228</v>
      </c>
      <c r="F144" s="249" t="s">
        <v>229</v>
      </c>
      <c r="G144" s="250"/>
      <c r="H144" s="250"/>
      <c r="I144" s="250"/>
      <c r="J144" s="165" t="s">
        <v>230</v>
      </c>
      <c r="K144" s="166">
        <v>155.69999999999999</v>
      </c>
      <c r="L144" s="251">
        <v>0</v>
      </c>
      <c r="M144" s="250"/>
      <c r="N144" s="252">
        <f>ROUND(L144*K144,2)</f>
        <v>0</v>
      </c>
      <c r="O144" s="250"/>
      <c r="P144" s="250"/>
      <c r="Q144" s="250"/>
      <c r="R144" s="33"/>
      <c r="T144" s="167" t="s">
        <v>21</v>
      </c>
      <c r="U144" s="40" t="s">
        <v>45</v>
      </c>
      <c r="V144" s="32"/>
      <c r="W144" s="168">
        <f>V144*K144</f>
        <v>0</v>
      </c>
      <c r="X144" s="168">
        <v>0</v>
      </c>
      <c r="Y144" s="168">
        <f>X144*K144</f>
        <v>0</v>
      </c>
      <c r="Z144" s="168">
        <v>0</v>
      </c>
      <c r="AA144" s="169">
        <f>Z144*K144</f>
        <v>0</v>
      </c>
      <c r="AR144" s="14" t="s">
        <v>193</v>
      </c>
      <c r="AT144" s="14" t="s">
        <v>189</v>
      </c>
      <c r="AU144" s="14" t="s">
        <v>145</v>
      </c>
      <c r="AY144" s="14" t="s">
        <v>188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4" t="s">
        <v>23</v>
      </c>
      <c r="BK144" s="106">
        <f>ROUND(L144*K144,2)</f>
        <v>0</v>
      </c>
      <c r="BL144" s="14" t="s">
        <v>193</v>
      </c>
      <c r="BM144" s="14" t="s">
        <v>231</v>
      </c>
    </row>
    <row r="145" spans="2:65" s="10" customFormat="1" ht="22.5" customHeight="1" x14ac:dyDescent="0.3">
      <c r="B145" s="170"/>
      <c r="C145" s="171"/>
      <c r="D145" s="171"/>
      <c r="E145" s="172" t="s">
        <v>21</v>
      </c>
      <c r="F145" s="253" t="s">
        <v>232</v>
      </c>
      <c r="G145" s="254"/>
      <c r="H145" s="254"/>
      <c r="I145" s="254"/>
      <c r="J145" s="171"/>
      <c r="K145" s="173">
        <v>155.69999999999999</v>
      </c>
      <c r="L145" s="171"/>
      <c r="M145" s="171"/>
      <c r="N145" s="171"/>
      <c r="O145" s="171"/>
      <c r="P145" s="171"/>
      <c r="Q145" s="171"/>
      <c r="R145" s="174"/>
      <c r="T145" s="175"/>
      <c r="U145" s="171"/>
      <c r="V145" s="171"/>
      <c r="W145" s="171"/>
      <c r="X145" s="171"/>
      <c r="Y145" s="171"/>
      <c r="Z145" s="171"/>
      <c r="AA145" s="176"/>
      <c r="AT145" s="177" t="s">
        <v>196</v>
      </c>
      <c r="AU145" s="177" t="s">
        <v>145</v>
      </c>
      <c r="AV145" s="10" t="s">
        <v>145</v>
      </c>
      <c r="AW145" s="10" t="s">
        <v>38</v>
      </c>
      <c r="AX145" s="10" t="s">
        <v>80</v>
      </c>
      <c r="AY145" s="177" t="s">
        <v>188</v>
      </c>
    </row>
    <row r="146" spans="2:65" s="1" customFormat="1" ht="31.5" customHeight="1" x14ac:dyDescent="0.3">
      <c r="B146" s="31"/>
      <c r="C146" s="163" t="s">
        <v>233</v>
      </c>
      <c r="D146" s="163" t="s">
        <v>189</v>
      </c>
      <c r="E146" s="164" t="s">
        <v>234</v>
      </c>
      <c r="F146" s="249" t="s">
        <v>235</v>
      </c>
      <c r="G146" s="250"/>
      <c r="H146" s="250"/>
      <c r="I146" s="250"/>
      <c r="J146" s="165" t="s">
        <v>192</v>
      </c>
      <c r="K146" s="166">
        <v>405</v>
      </c>
      <c r="L146" s="251">
        <v>0</v>
      </c>
      <c r="M146" s="250"/>
      <c r="N146" s="252">
        <f>ROUND(L146*K146,2)</f>
        <v>0</v>
      </c>
      <c r="O146" s="250"/>
      <c r="P146" s="250"/>
      <c r="Q146" s="250"/>
      <c r="R146" s="33"/>
      <c r="T146" s="167" t="s">
        <v>21</v>
      </c>
      <c r="U146" s="40" t="s">
        <v>45</v>
      </c>
      <c r="V146" s="32"/>
      <c r="W146" s="168">
        <f>V146*K146</f>
        <v>0</v>
      </c>
      <c r="X146" s="168">
        <v>0</v>
      </c>
      <c r="Y146" s="168">
        <f>X146*K146</f>
        <v>0</v>
      </c>
      <c r="Z146" s="168">
        <v>0</v>
      </c>
      <c r="AA146" s="169">
        <f>Z146*K146</f>
        <v>0</v>
      </c>
      <c r="AR146" s="14" t="s">
        <v>193</v>
      </c>
      <c r="AT146" s="14" t="s">
        <v>189</v>
      </c>
      <c r="AU146" s="14" t="s">
        <v>145</v>
      </c>
      <c r="AY146" s="14" t="s">
        <v>188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14" t="s">
        <v>23</v>
      </c>
      <c r="BK146" s="106">
        <f>ROUND(L146*K146,2)</f>
        <v>0</v>
      </c>
      <c r="BL146" s="14" t="s">
        <v>193</v>
      </c>
      <c r="BM146" s="14" t="s">
        <v>236</v>
      </c>
    </row>
    <row r="147" spans="2:65" s="10" customFormat="1" ht="22.5" customHeight="1" x14ac:dyDescent="0.3">
      <c r="B147" s="170"/>
      <c r="C147" s="171"/>
      <c r="D147" s="171"/>
      <c r="E147" s="172" t="s">
        <v>21</v>
      </c>
      <c r="F147" s="253" t="s">
        <v>237</v>
      </c>
      <c r="G147" s="254"/>
      <c r="H147" s="254"/>
      <c r="I147" s="254"/>
      <c r="J147" s="171"/>
      <c r="K147" s="173">
        <v>405</v>
      </c>
      <c r="L147" s="171"/>
      <c r="M147" s="171"/>
      <c r="N147" s="171"/>
      <c r="O147" s="171"/>
      <c r="P147" s="171"/>
      <c r="Q147" s="171"/>
      <c r="R147" s="174"/>
      <c r="T147" s="175"/>
      <c r="U147" s="171"/>
      <c r="V147" s="171"/>
      <c r="W147" s="171"/>
      <c r="X147" s="171"/>
      <c r="Y147" s="171"/>
      <c r="Z147" s="171"/>
      <c r="AA147" s="176"/>
      <c r="AT147" s="177" t="s">
        <v>196</v>
      </c>
      <c r="AU147" s="177" t="s">
        <v>145</v>
      </c>
      <c r="AV147" s="10" t="s">
        <v>145</v>
      </c>
      <c r="AW147" s="10" t="s">
        <v>38</v>
      </c>
      <c r="AX147" s="10" t="s">
        <v>80</v>
      </c>
      <c r="AY147" s="177" t="s">
        <v>188</v>
      </c>
    </row>
    <row r="148" spans="2:65" s="1" customFormat="1" ht="22.5" customHeight="1" x14ac:dyDescent="0.3">
      <c r="B148" s="31"/>
      <c r="C148" s="163" t="s">
        <v>28</v>
      </c>
      <c r="D148" s="163" t="s">
        <v>189</v>
      </c>
      <c r="E148" s="164" t="s">
        <v>238</v>
      </c>
      <c r="F148" s="249" t="s">
        <v>239</v>
      </c>
      <c r="G148" s="250"/>
      <c r="H148" s="250"/>
      <c r="I148" s="250"/>
      <c r="J148" s="165" t="s">
        <v>192</v>
      </c>
      <c r="K148" s="166">
        <v>401</v>
      </c>
      <c r="L148" s="251">
        <v>0</v>
      </c>
      <c r="M148" s="250"/>
      <c r="N148" s="252">
        <f>ROUND(L148*K148,2)</f>
        <v>0</v>
      </c>
      <c r="O148" s="250"/>
      <c r="P148" s="250"/>
      <c r="Q148" s="250"/>
      <c r="R148" s="33"/>
      <c r="T148" s="167" t="s">
        <v>21</v>
      </c>
      <c r="U148" s="40" t="s">
        <v>45</v>
      </c>
      <c r="V148" s="32"/>
      <c r="W148" s="168">
        <f>V148*K148</f>
        <v>0</v>
      </c>
      <c r="X148" s="168">
        <v>0</v>
      </c>
      <c r="Y148" s="168">
        <f>X148*K148</f>
        <v>0</v>
      </c>
      <c r="Z148" s="168">
        <v>0</v>
      </c>
      <c r="AA148" s="169">
        <f>Z148*K148</f>
        <v>0</v>
      </c>
      <c r="AR148" s="14" t="s">
        <v>193</v>
      </c>
      <c r="AT148" s="14" t="s">
        <v>189</v>
      </c>
      <c r="AU148" s="14" t="s">
        <v>145</v>
      </c>
      <c r="AY148" s="14" t="s">
        <v>188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4" t="s">
        <v>23</v>
      </c>
      <c r="BK148" s="106">
        <f>ROUND(L148*K148,2)</f>
        <v>0</v>
      </c>
      <c r="BL148" s="14" t="s">
        <v>193</v>
      </c>
      <c r="BM148" s="14" t="s">
        <v>240</v>
      </c>
    </row>
    <row r="149" spans="2:65" s="10" customFormat="1" ht="22.5" customHeight="1" x14ac:dyDescent="0.3">
      <c r="B149" s="170"/>
      <c r="C149" s="171"/>
      <c r="D149" s="171"/>
      <c r="E149" s="172" t="s">
        <v>21</v>
      </c>
      <c r="F149" s="253" t="s">
        <v>241</v>
      </c>
      <c r="G149" s="254"/>
      <c r="H149" s="254"/>
      <c r="I149" s="254"/>
      <c r="J149" s="171"/>
      <c r="K149" s="173">
        <v>401</v>
      </c>
      <c r="L149" s="171"/>
      <c r="M149" s="171"/>
      <c r="N149" s="171"/>
      <c r="O149" s="171"/>
      <c r="P149" s="171"/>
      <c r="Q149" s="171"/>
      <c r="R149" s="174"/>
      <c r="T149" s="175"/>
      <c r="U149" s="171"/>
      <c r="V149" s="171"/>
      <c r="W149" s="171"/>
      <c r="X149" s="171"/>
      <c r="Y149" s="171"/>
      <c r="Z149" s="171"/>
      <c r="AA149" s="176"/>
      <c r="AT149" s="177" t="s">
        <v>196</v>
      </c>
      <c r="AU149" s="177" t="s">
        <v>145</v>
      </c>
      <c r="AV149" s="10" t="s">
        <v>145</v>
      </c>
      <c r="AW149" s="10" t="s">
        <v>38</v>
      </c>
      <c r="AX149" s="10" t="s">
        <v>80</v>
      </c>
      <c r="AY149" s="177" t="s">
        <v>188</v>
      </c>
    </row>
    <row r="150" spans="2:65" s="9" customFormat="1" ht="29.85" customHeight="1" x14ac:dyDescent="0.3">
      <c r="B150" s="152"/>
      <c r="C150" s="153"/>
      <c r="D150" s="162" t="s">
        <v>158</v>
      </c>
      <c r="E150" s="162"/>
      <c r="F150" s="162"/>
      <c r="G150" s="162"/>
      <c r="H150" s="162"/>
      <c r="I150" s="162"/>
      <c r="J150" s="162"/>
      <c r="K150" s="162"/>
      <c r="L150" s="162"/>
      <c r="M150" s="162"/>
      <c r="N150" s="264">
        <f>BK150</f>
        <v>0</v>
      </c>
      <c r="O150" s="265"/>
      <c r="P150" s="265"/>
      <c r="Q150" s="265"/>
      <c r="R150" s="155"/>
      <c r="T150" s="156"/>
      <c r="U150" s="153"/>
      <c r="V150" s="153"/>
      <c r="W150" s="157">
        <f>SUM(W151:W166)</f>
        <v>0</v>
      </c>
      <c r="X150" s="153"/>
      <c r="Y150" s="157">
        <f>SUM(Y151:Y166)</f>
        <v>99.936615000000018</v>
      </c>
      <c r="Z150" s="153"/>
      <c r="AA150" s="158">
        <f>SUM(AA151:AA166)</f>
        <v>0</v>
      </c>
      <c r="AR150" s="159" t="s">
        <v>23</v>
      </c>
      <c r="AT150" s="160" t="s">
        <v>79</v>
      </c>
      <c r="AU150" s="160" t="s">
        <v>23</v>
      </c>
      <c r="AY150" s="159" t="s">
        <v>188</v>
      </c>
      <c r="BK150" s="161">
        <f>SUM(BK151:BK166)</f>
        <v>0</v>
      </c>
    </row>
    <row r="151" spans="2:65" s="1" customFormat="1" ht="22.5" customHeight="1" x14ac:dyDescent="0.3">
      <c r="B151" s="31"/>
      <c r="C151" s="163" t="s">
        <v>242</v>
      </c>
      <c r="D151" s="163" t="s">
        <v>189</v>
      </c>
      <c r="E151" s="164" t="s">
        <v>243</v>
      </c>
      <c r="F151" s="249" t="s">
        <v>244</v>
      </c>
      <c r="G151" s="250"/>
      <c r="H151" s="250"/>
      <c r="I151" s="250"/>
      <c r="J151" s="165" t="s">
        <v>192</v>
      </c>
      <c r="K151" s="166">
        <v>142</v>
      </c>
      <c r="L151" s="251">
        <v>0</v>
      </c>
      <c r="M151" s="250"/>
      <c r="N151" s="252">
        <f>ROUND(L151*K151,2)</f>
        <v>0</v>
      </c>
      <c r="O151" s="250"/>
      <c r="P151" s="250"/>
      <c r="Q151" s="250"/>
      <c r="R151" s="33"/>
      <c r="T151" s="167" t="s">
        <v>21</v>
      </c>
      <c r="U151" s="40" t="s">
        <v>45</v>
      </c>
      <c r="V151" s="32"/>
      <c r="W151" s="168">
        <f>V151*K151</f>
        <v>0</v>
      </c>
      <c r="X151" s="168">
        <v>0</v>
      </c>
      <c r="Y151" s="168">
        <f>X151*K151</f>
        <v>0</v>
      </c>
      <c r="Z151" s="168">
        <v>0</v>
      </c>
      <c r="AA151" s="169">
        <f>Z151*K151</f>
        <v>0</v>
      </c>
      <c r="AR151" s="14" t="s">
        <v>193</v>
      </c>
      <c r="AT151" s="14" t="s">
        <v>189</v>
      </c>
      <c r="AU151" s="14" t="s">
        <v>145</v>
      </c>
      <c r="AY151" s="14" t="s">
        <v>188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4" t="s">
        <v>23</v>
      </c>
      <c r="BK151" s="106">
        <f>ROUND(L151*K151,2)</f>
        <v>0</v>
      </c>
      <c r="BL151" s="14" t="s">
        <v>193</v>
      </c>
      <c r="BM151" s="14" t="s">
        <v>245</v>
      </c>
    </row>
    <row r="152" spans="2:65" s="10" customFormat="1" ht="22.5" customHeight="1" x14ac:dyDescent="0.3">
      <c r="B152" s="170"/>
      <c r="C152" s="171"/>
      <c r="D152" s="171"/>
      <c r="E152" s="172" t="s">
        <v>21</v>
      </c>
      <c r="F152" s="253" t="s">
        <v>246</v>
      </c>
      <c r="G152" s="254"/>
      <c r="H152" s="254"/>
      <c r="I152" s="254"/>
      <c r="J152" s="171"/>
      <c r="K152" s="173">
        <v>142</v>
      </c>
      <c r="L152" s="171"/>
      <c r="M152" s="171"/>
      <c r="N152" s="171"/>
      <c r="O152" s="171"/>
      <c r="P152" s="171"/>
      <c r="Q152" s="171"/>
      <c r="R152" s="174"/>
      <c r="T152" s="175"/>
      <c r="U152" s="171"/>
      <c r="V152" s="171"/>
      <c r="W152" s="171"/>
      <c r="X152" s="171"/>
      <c r="Y152" s="171"/>
      <c r="Z152" s="171"/>
      <c r="AA152" s="176"/>
      <c r="AT152" s="177" t="s">
        <v>196</v>
      </c>
      <c r="AU152" s="177" t="s">
        <v>145</v>
      </c>
      <c r="AV152" s="10" t="s">
        <v>145</v>
      </c>
      <c r="AW152" s="10" t="s">
        <v>38</v>
      </c>
      <c r="AX152" s="10" t="s">
        <v>80</v>
      </c>
      <c r="AY152" s="177" t="s">
        <v>188</v>
      </c>
    </row>
    <row r="153" spans="2:65" s="1" customFormat="1" ht="22.5" customHeight="1" x14ac:dyDescent="0.3">
      <c r="B153" s="31"/>
      <c r="C153" s="163" t="s">
        <v>247</v>
      </c>
      <c r="D153" s="163" t="s">
        <v>189</v>
      </c>
      <c r="E153" s="164" t="s">
        <v>248</v>
      </c>
      <c r="F153" s="249" t="s">
        <v>249</v>
      </c>
      <c r="G153" s="250"/>
      <c r="H153" s="250"/>
      <c r="I153" s="250"/>
      <c r="J153" s="165" t="s">
        <v>192</v>
      </c>
      <c r="K153" s="166">
        <v>401</v>
      </c>
      <c r="L153" s="251">
        <v>0</v>
      </c>
      <c r="M153" s="250"/>
      <c r="N153" s="252">
        <f>ROUND(L153*K153,2)</f>
        <v>0</v>
      </c>
      <c r="O153" s="250"/>
      <c r="P153" s="250"/>
      <c r="Q153" s="250"/>
      <c r="R153" s="33"/>
      <c r="T153" s="167" t="s">
        <v>21</v>
      </c>
      <c r="U153" s="40" t="s">
        <v>45</v>
      </c>
      <c r="V153" s="32"/>
      <c r="W153" s="168">
        <f>V153*K153</f>
        <v>0</v>
      </c>
      <c r="X153" s="168">
        <v>0</v>
      </c>
      <c r="Y153" s="168">
        <f>X153*K153</f>
        <v>0</v>
      </c>
      <c r="Z153" s="168">
        <v>0</v>
      </c>
      <c r="AA153" s="169">
        <f>Z153*K153</f>
        <v>0</v>
      </c>
      <c r="AR153" s="14" t="s">
        <v>193</v>
      </c>
      <c r="AT153" s="14" t="s">
        <v>189</v>
      </c>
      <c r="AU153" s="14" t="s">
        <v>145</v>
      </c>
      <c r="AY153" s="14" t="s">
        <v>188</v>
      </c>
      <c r="BE153" s="106">
        <f>IF(U153="základní",N153,0)</f>
        <v>0</v>
      </c>
      <c r="BF153" s="106">
        <f>IF(U153="snížená",N153,0)</f>
        <v>0</v>
      </c>
      <c r="BG153" s="106">
        <f>IF(U153="zákl. přenesená",N153,0)</f>
        <v>0</v>
      </c>
      <c r="BH153" s="106">
        <f>IF(U153="sníž. přenesená",N153,0)</f>
        <v>0</v>
      </c>
      <c r="BI153" s="106">
        <f>IF(U153="nulová",N153,0)</f>
        <v>0</v>
      </c>
      <c r="BJ153" s="14" t="s">
        <v>23</v>
      </c>
      <c r="BK153" s="106">
        <f>ROUND(L153*K153,2)</f>
        <v>0</v>
      </c>
      <c r="BL153" s="14" t="s">
        <v>193</v>
      </c>
      <c r="BM153" s="14" t="s">
        <v>250</v>
      </c>
    </row>
    <row r="154" spans="2:65" s="10" customFormat="1" ht="22.5" customHeight="1" x14ac:dyDescent="0.3">
      <c r="B154" s="170"/>
      <c r="C154" s="171"/>
      <c r="D154" s="171"/>
      <c r="E154" s="172" t="s">
        <v>21</v>
      </c>
      <c r="F154" s="253" t="s">
        <v>241</v>
      </c>
      <c r="G154" s="254"/>
      <c r="H154" s="254"/>
      <c r="I154" s="254"/>
      <c r="J154" s="171"/>
      <c r="K154" s="173">
        <v>401</v>
      </c>
      <c r="L154" s="171"/>
      <c r="M154" s="171"/>
      <c r="N154" s="171"/>
      <c r="O154" s="171"/>
      <c r="P154" s="171"/>
      <c r="Q154" s="171"/>
      <c r="R154" s="174"/>
      <c r="T154" s="175"/>
      <c r="U154" s="171"/>
      <c r="V154" s="171"/>
      <c r="W154" s="171"/>
      <c r="X154" s="171"/>
      <c r="Y154" s="171"/>
      <c r="Z154" s="171"/>
      <c r="AA154" s="176"/>
      <c r="AT154" s="177" t="s">
        <v>196</v>
      </c>
      <c r="AU154" s="177" t="s">
        <v>145</v>
      </c>
      <c r="AV154" s="10" t="s">
        <v>145</v>
      </c>
      <c r="AW154" s="10" t="s">
        <v>38</v>
      </c>
      <c r="AX154" s="10" t="s">
        <v>80</v>
      </c>
      <c r="AY154" s="177" t="s">
        <v>188</v>
      </c>
    </row>
    <row r="155" spans="2:65" s="1" customFormat="1" ht="22.5" customHeight="1" x14ac:dyDescent="0.3">
      <c r="B155" s="31"/>
      <c r="C155" s="163" t="s">
        <v>251</v>
      </c>
      <c r="D155" s="163" t="s">
        <v>189</v>
      </c>
      <c r="E155" s="164" t="s">
        <v>252</v>
      </c>
      <c r="F155" s="249" t="s">
        <v>253</v>
      </c>
      <c r="G155" s="250"/>
      <c r="H155" s="250"/>
      <c r="I155" s="250"/>
      <c r="J155" s="165" t="s">
        <v>192</v>
      </c>
      <c r="K155" s="166">
        <v>132.5</v>
      </c>
      <c r="L155" s="251">
        <v>0</v>
      </c>
      <c r="M155" s="250"/>
      <c r="N155" s="252">
        <f>ROUND(L155*K155,2)</f>
        <v>0</v>
      </c>
      <c r="O155" s="250"/>
      <c r="P155" s="250"/>
      <c r="Q155" s="250"/>
      <c r="R155" s="33"/>
      <c r="T155" s="167" t="s">
        <v>21</v>
      </c>
      <c r="U155" s="40" t="s">
        <v>45</v>
      </c>
      <c r="V155" s="32"/>
      <c r="W155" s="168">
        <f>V155*K155</f>
        <v>0</v>
      </c>
      <c r="X155" s="168">
        <v>0</v>
      </c>
      <c r="Y155" s="168">
        <f>X155*K155</f>
        <v>0</v>
      </c>
      <c r="Z155" s="168">
        <v>0</v>
      </c>
      <c r="AA155" s="169">
        <f>Z155*K155</f>
        <v>0</v>
      </c>
      <c r="AR155" s="14" t="s">
        <v>193</v>
      </c>
      <c r="AT155" s="14" t="s">
        <v>189</v>
      </c>
      <c r="AU155" s="14" t="s">
        <v>145</v>
      </c>
      <c r="AY155" s="14" t="s">
        <v>188</v>
      </c>
      <c r="BE155" s="106">
        <f>IF(U155="základní",N155,0)</f>
        <v>0</v>
      </c>
      <c r="BF155" s="106">
        <f>IF(U155="snížená",N155,0)</f>
        <v>0</v>
      </c>
      <c r="BG155" s="106">
        <f>IF(U155="zákl. přenesená",N155,0)</f>
        <v>0</v>
      </c>
      <c r="BH155" s="106">
        <f>IF(U155="sníž. přenesená",N155,0)</f>
        <v>0</v>
      </c>
      <c r="BI155" s="106">
        <f>IF(U155="nulová",N155,0)</f>
        <v>0</v>
      </c>
      <c r="BJ155" s="14" t="s">
        <v>23</v>
      </c>
      <c r="BK155" s="106">
        <f>ROUND(L155*K155,2)</f>
        <v>0</v>
      </c>
      <c r="BL155" s="14" t="s">
        <v>193</v>
      </c>
      <c r="BM155" s="14" t="s">
        <v>254</v>
      </c>
    </row>
    <row r="156" spans="2:65" s="10" customFormat="1" ht="22.5" customHeight="1" x14ac:dyDescent="0.3">
      <c r="B156" s="170"/>
      <c r="C156" s="171"/>
      <c r="D156" s="171"/>
      <c r="E156" s="172" t="s">
        <v>21</v>
      </c>
      <c r="F156" s="253" t="s">
        <v>255</v>
      </c>
      <c r="G156" s="254"/>
      <c r="H156" s="254"/>
      <c r="I156" s="254"/>
      <c r="J156" s="171"/>
      <c r="K156" s="173">
        <v>132.5</v>
      </c>
      <c r="L156" s="171"/>
      <c r="M156" s="171"/>
      <c r="N156" s="171"/>
      <c r="O156" s="171"/>
      <c r="P156" s="171"/>
      <c r="Q156" s="171"/>
      <c r="R156" s="174"/>
      <c r="T156" s="175"/>
      <c r="U156" s="171"/>
      <c r="V156" s="171"/>
      <c r="W156" s="171"/>
      <c r="X156" s="171"/>
      <c r="Y156" s="171"/>
      <c r="Z156" s="171"/>
      <c r="AA156" s="176"/>
      <c r="AT156" s="177" t="s">
        <v>196</v>
      </c>
      <c r="AU156" s="177" t="s">
        <v>145</v>
      </c>
      <c r="AV156" s="10" t="s">
        <v>145</v>
      </c>
      <c r="AW156" s="10" t="s">
        <v>38</v>
      </c>
      <c r="AX156" s="10" t="s">
        <v>80</v>
      </c>
      <c r="AY156" s="177" t="s">
        <v>188</v>
      </c>
    </row>
    <row r="157" spans="2:65" s="1" customFormat="1" ht="31.5" customHeight="1" x14ac:dyDescent="0.3">
      <c r="B157" s="31"/>
      <c r="C157" s="163" t="s">
        <v>256</v>
      </c>
      <c r="D157" s="163" t="s">
        <v>189</v>
      </c>
      <c r="E157" s="164" t="s">
        <v>257</v>
      </c>
      <c r="F157" s="249" t="s">
        <v>258</v>
      </c>
      <c r="G157" s="250"/>
      <c r="H157" s="250"/>
      <c r="I157" s="250"/>
      <c r="J157" s="165" t="s">
        <v>192</v>
      </c>
      <c r="K157" s="166">
        <v>244</v>
      </c>
      <c r="L157" s="251">
        <v>0</v>
      </c>
      <c r="M157" s="250"/>
      <c r="N157" s="252">
        <f>ROUND(L157*K157,2)</f>
        <v>0</v>
      </c>
      <c r="O157" s="250"/>
      <c r="P157" s="250"/>
      <c r="Q157" s="250"/>
      <c r="R157" s="33"/>
      <c r="T157" s="167" t="s">
        <v>21</v>
      </c>
      <c r="U157" s="40" t="s">
        <v>45</v>
      </c>
      <c r="V157" s="32"/>
      <c r="W157" s="168">
        <f>V157*K157</f>
        <v>0</v>
      </c>
      <c r="X157" s="168">
        <v>0.1837</v>
      </c>
      <c r="Y157" s="168">
        <f>X157*K157</f>
        <v>44.822800000000001</v>
      </c>
      <c r="Z157" s="168">
        <v>0</v>
      </c>
      <c r="AA157" s="169">
        <f>Z157*K157</f>
        <v>0</v>
      </c>
      <c r="AR157" s="14" t="s">
        <v>193</v>
      </c>
      <c r="AT157" s="14" t="s">
        <v>189</v>
      </c>
      <c r="AU157" s="14" t="s">
        <v>145</v>
      </c>
      <c r="AY157" s="14" t="s">
        <v>188</v>
      </c>
      <c r="BE157" s="106">
        <f>IF(U157="základní",N157,0)</f>
        <v>0</v>
      </c>
      <c r="BF157" s="106">
        <f>IF(U157="snížená",N157,0)</f>
        <v>0</v>
      </c>
      <c r="BG157" s="106">
        <f>IF(U157="zákl. přenesená",N157,0)</f>
        <v>0</v>
      </c>
      <c r="BH157" s="106">
        <f>IF(U157="sníž. přenesená",N157,0)</f>
        <v>0</v>
      </c>
      <c r="BI157" s="106">
        <f>IF(U157="nulová",N157,0)</f>
        <v>0</v>
      </c>
      <c r="BJ157" s="14" t="s">
        <v>23</v>
      </c>
      <c r="BK157" s="106">
        <f>ROUND(L157*K157,2)</f>
        <v>0</v>
      </c>
      <c r="BL157" s="14" t="s">
        <v>193</v>
      </c>
      <c r="BM157" s="14" t="s">
        <v>259</v>
      </c>
    </row>
    <row r="158" spans="2:65" s="10" customFormat="1" ht="22.5" customHeight="1" x14ac:dyDescent="0.3">
      <c r="B158" s="170"/>
      <c r="C158" s="171"/>
      <c r="D158" s="171"/>
      <c r="E158" s="172" t="s">
        <v>21</v>
      </c>
      <c r="F158" s="253" t="s">
        <v>260</v>
      </c>
      <c r="G158" s="254"/>
      <c r="H158" s="254"/>
      <c r="I158" s="254"/>
      <c r="J158" s="171"/>
      <c r="K158" s="173">
        <v>244</v>
      </c>
      <c r="L158" s="171"/>
      <c r="M158" s="171"/>
      <c r="N158" s="171"/>
      <c r="O158" s="171"/>
      <c r="P158" s="171"/>
      <c r="Q158" s="171"/>
      <c r="R158" s="174"/>
      <c r="T158" s="175"/>
      <c r="U158" s="171"/>
      <c r="V158" s="171"/>
      <c r="W158" s="171"/>
      <c r="X158" s="171"/>
      <c r="Y158" s="171"/>
      <c r="Z158" s="171"/>
      <c r="AA158" s="176"/>
      <c r="AT158" s="177" t="s">
        <v>196</v>
      </c>
      <c r="AU158" s="177" t="s">
        <v>145</v>
      </c>
      <c r="AV158" s="10" t="s">
        <v>145</v>
      </c>
      <c r="AW158" s="10" t="s">
        <v>38</v>
      </c>
      <c r="AX158" s="10" t="s">
        <v>80</v>
      </c>
      <c r="AY158" s="177" t="s">
        <v>188</v>
      </c>
    </row>
    <row r="159" spans="2:65" s="1" customFormat="1" ht="22.5" customHeight="1" x14ac:dyDescent="0.3">
      <c r="B159" s="31"/>
      <c r="C159" s="178" t="s">
        <v>9</v>
      </c>
      <c r="D159" s="178" t="s">
        <v>261</v>
      </c>
      <c r="E159" s="179" t="s">
        <v>262</v>
      </c>
      <c r="F159" s="256" t="s">
        <v>263</v>
      </c>
      <c r="G159" s="257"/>
      <c r="H159" s="257"/>
      <c r="I159" s="257"/>
      <c r="J159" s="180" t="s">
        <v>230</v>
      </c>
      <c r="K159" s="181">
        <v>49.776000000000003</v>
      </c>
      <c r="L159" s="258">
        <v>0</v>
      </c>
      <c r="M159" s="257"/>
      <c r="N159" s="259">
        <f>ROUND(L159*K159,2)</f>
        <v>0</v>
      </c>
      <c r="O159" s="250"/>
      <c r="P159" s="250"/>
      <c r="Q159" s="250"/>
      <c r="R159" s="33"/>
      <c r="T159" s="167" t="s">
        <v>21</v>
      </c>
      <c r="U159" s="40" t="s">
        <v>45</v>
      </c>
      <c r="V159" s="32"/>
      <c r="W159" s="168">
        <f>V159*K159</f>
        <v>0</v>
      </c>
      <c r="X159" s="168">
        <v>1</v>
      </c>
      <c r="Y159" s="168">
        <f>X159*K159</f>
        <v>49.776000000000003</v>
      </c>
      <c r="Z159" s="168">
        <v>0</v>
      </c>
      <c r="AA159" s="169">
        <f>Z159*K159</f>
        <v>0</v>
      </c>
      <c r="AR159" s="14" t="s">
        <v>227</v>
      </c>
      <c r="AT159" s="14" t="s">
        <v>261</v>
      </c>
      <c r="AU159" s="14" t="s">
        <v>145</v>
      </c>
      <c r="AY159" s="14" t="s">
        <v>188</v>
      </c>
      <c r="BE159" s="106">
        <f>IF(U159="základní",N159,0)</f>
        <v>0</v>
      </c>
      <c r="BF159" s="106">
        <f>IF(U159="snížená",N159,0)</f>
        <v>0</v>
      </c>
      <c r="BG159" s="106">
        <f>IF(U159="zákl. přenesená",N159,0)</f>
        <v>0</v>
      </c>
      <c r="BH159" s="106">
        <f>IF(U159="sníž. přenesená",N159,0)</f>
        <v>0</v>
      </c>
      <c r="BI159" s="106">
        <f>IF(U159="nulová",N159,0)</f>
        <v>0</v>
      </c>
      <c r="BJ159" s="14" t="s">
        <v>23</v>
      </c>
      <c r="BK159" s="106">
        <f>ROUND(L159*K159,2)</f>
        <v>0</v>
      </c>
      <c r="BL159" s="14" t="s">
        <v>193</v>
      </c>
      <c r="BM159" s="14" t="s">
        <v>264</v>
      </c>
    </row>
    <row r="160" spans="2:65" s="10" customFormat="1" ht="22.5" customHeight="1" x14ac:dyDescent="0.3">
      <c r="B160" s="170"/>
      <c r="C160" s="171"/>
      <c r="D160" s="171"/>
      <c r="E160" s="172" t="s">
        <v>21</v>
      </c>
      <c r="F160" s="253" t="s">
        <v>265</v>
      </c>
      <c r="G160" s="254"/>
      <c r="H160" s="254"/>
      <c r="I160" s="254"/>
      <c r="J160" s="171"/>
      <c r="K160" s="173">
        <v>49.776000000000003</v>
      </c>
      <c r="L160" s="171"/>
      <c r="M160" s="171"/>
      <c r="N160" s="171"/>
      <c r="O160" s="171"/>
      <c r="P160" s="171"/>
      <c r="Q160" s="171"/>
      <c r="R160" s="174"/>
      <c r="T160" s="175"/>
      <c r="U160" s="171"/>
      <c r="V160" s="171"/>
      <c r="W160" s="171"/>
      <c r="X160" s="171"/>
      <c r="Y160" s="171"/>
      <c r="Z160" s="171"/>
      <c r="AA160" s="176"/>
      <c r="AT160" s="177" t="s">
        <v>196</v>
      </c>
      <c r="AU160" s="177" t="s">
        <v>145</v>
      </c>
      <c r="AV160" s="10" t="s">
        <v>145</v>
      </c>
      <c r="AW160" s="10" t="s">
        <v>38</v>
      </c>
      <c r="AX160" s="10" t="s">
        <v>80</v>
      </c>
      <c r="AY160" s="177" t="s">
        <v>188</v>
      </c>
    </row>
    <row r="161" spans="2:65" s="1" customFormat="1" ht="31.5" customHeight="1" x14ac:dyDescent="0.3">
      <c r="B161" s="31"/>
      <c r="C161" s="163" t="s">
        <v>266</v>
      </c>
      <c r="D161" s="163" t="s">
        <v>189</v>
      </c>
      <c r="E161" s="164" t="s">
        <v>267</v>
      </c>
      <c r="F161" s="249" t="s">
        <v>268</v>
      </c>
      <c r="G161" s="250"/>
      <c r="H161" s="250"/>
      <c r="I161" s="250"/>
      <c r="J161" s="165" t="s">
        <v>192</v>
      </c>
      <c r="K161" s="166">
        <v>24.5</v>
      </c>
      <c r="L161" s="251">
        <v>0</v>
      </c>
      <c r="M161" s="250"/>
      <c r="N161" s="252">
        <f>ROUND(L161*K161,2)</f>
        <v>0</v>
      </c>
      <c r="O161" s="250"/>
      <c r="P161" s="250"/>
      <c r="Q161" s="250"/>
      <c r="R161" s="33"/>
      <c r="T161" s="167" t="s">
        <v>21</v>
      </c>
      <c r="U161" s="40" t="s">
        <v>45</v>
      </c>
      <c r="V161" s="32"/>
      <c r="W161" s="168">
        <f>V161*K161</f>
        <v>0</v>
      </c>
      <c r="X161" s="168">
        <v>8.4250000000000005E-2</v>
      </c>
      <c r="Y161" s="168">
        <f>X161*K161</f>
        <v>2.0641250000000002</v>
      </c>
      <c r="Z161" s="168">
        <v>0</v>
      </c>
      <c r="AA161" s="169">
        <f>Z161*K161</f>
        <v>0</v>
      </c>
      <c r="AR161" s="14" t="s">
        <v>193</v>
      </c>
      <c r="AT161" s="14" t="s">
        <v>189</v>
      </c>
      <c r="AU161" s="14" t="s">
        <v>145</v>
      </c>
      <c r="AY161" s="14" t="s">
        <v>188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4" t="s">
        <v>23</v>
      </c>
      <c r="BK161" s="106">
        <f>ROUND(L161*K161,2)</f>
        <v>0</v>
      </c>
      <c r="BL161" s="14" t="s">
        <v>193</v>
      </c>
      <c r="BM161" s="14" t="s">
        <v>269</v>
      </c>
    </row>
    <row r="162" spans="2:65" s="10" customFormat="1" ht="22.5" customHeight="1" x14ac:dyDescent="0.3">
      <c r="B162" s="170"/>
      <c r="C162" s="171"/>
      <c r="D162" s="171"/>
      <c r="E162" s="172" t="s">
        <v>21</v>
      </c>
      <c r="F162" s="253" t="s">
        <v>270</v>
      </c>
      <c r="G162" s="254"/>
      <c r="H162" s="254"/>
      <c r="I162" s="254"/>
      <c r="J162" s="171"/>
      <c r="K162" s="173">
        <v>24.5</v>
      </c>
      <c r="L162" s="171"/>
      <c r="M162" s="171"/>
      <c r="N162" s="171"/>
      <c r="O162" s="171"/>
      <c r="P162" s="171"/>
      <c r="Q162" s="171"/>
      <c r="R162" s="174"/>
      <c r="T162" s="175"/>
      <c r="U162" s="171"/>
      <c r="V162" s="171"/>
      <c r="W162" s="171"/>
      <c r="X162" s="171"/>
      <c r="Y162" s="171"/>
      <c r="Z162" s="171"/>
      <c r="AA162" s="176"/>
      <c r="AT162" s="177" t="s">
        <v>196</v>
      </c>
      <c r="AU162" s="177" t="s">
        <v>145</v>
      </c>
      <c r="AV162" s="10" t="s">
        <v>145</v>
      </c>
      <c r="AW162" s="10" t="s">
        <v>38</v>
      </c>
      <c r="AX162" s="10" t="s">
        <v>80</v>
      </c>
      <c r="AY162" s="177" t="s">
        <v>188</v>
      </c>
    </row>
    <row r="163" spans="2:65" s="1" customFormat="1" ht="22.5" customHeight="1" x14ac:dyDescent="0.3">
      <c r="B163" s="31"/>
      <c r="C163" s="178" t="s">
        <v>271</v>
      </c>
      <c r="D163" s="178" t="s">
        <v>261</v>
      </c>
      <c r="E163" s="179" t="s">
        <v>272</v>
      </c>
      <c r="F163" s="256" t="s">
        <v>273</v>
      </c>
      <c r="G163" s="257"/>
      <c r="H163" s="257"/>
      <c r="I163" s="257"/>
      <c r="J163" s="180" t="s">
        <v>192</v>
      </c>
      <c r="K163" s="181">
        <v>15.3</v>
      </c>
      <c r="L163" s="258">
        <v>0</v>
      </c>
      <c r="M163" s="257"/>
      <c r="N163" s="259">
        <f>ROUND(L163*K163,2)</f>
        <v>0</v>
      </c>
      <c r="O163" s="250"/>
      <c r="P163" s="250"/>
      <c r="Q163" s="250"/>
      <c r="R163" s="33"/>
      <c r="T163" s="167" t="s">
        <v>21</v>
      </c>
      <c r="U163" s="40" t="s">
        <v>45</v>
      </c>
      <c r="V163" s="32"/>
      <c r="W163" s="168">
        <f>V163*K163</f>
        <v>0</v>
      </c>
      <c r="X163" s="168">
        <v>0.13100000000000001</v>
      </c>
      <c r="Y163" s="168">
        <f>X163*K163</f>
        <v>2.0043000000000002</v>
      </c>
      <c r="Z163" s="168">
        <v>0</v>
      </c>
      <c r="AA163" s="169">
        <f>Z163*K163</f>
        <v>0</v>
      </c>
      <c r="AR163" s="14" t="s">
        <v>227</v>
      </c>
      <c r="AT163" s="14" t="s">
        <v>261</v>
      </c>
      <c r="AU163" s="14" t="s">
        <v>145</v>
      </c>
      <c r="AY163" s="14" t="s">
        <v>188</v>
      </c>
      <c r="BE163" s="106">
        <f>IF(U163="základní",N163,0)</f>
        <v>0</v>
      </c>
      <c r="BF163" s="106">
        <f>IF(U163="snížená",N163,0)</f>
        <v>0</v>
      </c>
      <c r="BG163" s="106">
        <f>IF(U163="zákl. přenesená",N163,0)</f>
        <v>0</v>
      </c>
      <c r="BH163" s="106">
        <f>IF(U163="sníž. přenesená",N163,0)</f>
        <v>0</v>
      </c>
      <c r="BI163" s="106">
        <f>IF(U163="nulová",N163,0)</f>
        <v>0</v>
      </c>
      <c r="BJ163" s="14" t="s">
        <v>23</v>
      </c>
      <c r="BK163" s="106">
        <f>ROUND(L163*K163,2)</f>
        <v>0</v>
      </c>
      <c r="BL163" s="14" t="s">
        <v>193</v>
      </c>
      <c r="BM163" s="14" t="s">
        <v>274</v>
      </c>
    </row>
    <row r="164" spans="2:65" s="10" customFormat="1" ht="22.5" customHeight="1" x14ac:dyDescent="0.3">
      <c r="B164" s="170"/>
      <c r="C164" s="171"/>
      <c r="D164" s="171"/>
      <c r="E164" s="172" t="s">
        <v>21</v>
      </c>
      <c r="F164" s="253" t="s">
        <v>275</v>
      </c>
      <c r="G164" s="254"/>
      <c r="H164" s="254"/>
      <c r="I164" s="254"/>
      <c r="J164" s="171"/>
      <c r="K164" s="173">
        <v>15.3</v>
      </c>
      <c r="L164" s="171"/>
      <c r="M164" s="171"/>
      <c r="N164" s="171"/>
      <c r="O164" s="171"/>
      <c r="P164" s="171"/>
      <c r="Q164" s="171"/>
      <c r="R164" s="174"/>
      <c r="T164" s="175"/>
      <c r="U164" s="171"/>
      <c r="V164" s="171"/>
      <c r="W164" s="171"/>
      <c r="X164" s="171"/>
      <c r="Y164" s="171"/>
      <c r="Z164" s="171"/>
      <c r="AA164" s="176"/>
      <c r="AT164" s="177" t="s">
        <v>196</v>
      </c>
      <c r="AU164" s="177" t="s">
        <v>145</v>
      </c>
      <c r="AV164" s="10" t="s">
        <v>145</v>
      </c>
      <c r="AW164" s="10" t="s">
        <v>38</v>
      </c>
      <c r="AX164" s="10" t="s">
        <v>80</v>
      </c>
      <c r="AY164" s="177" t="s">
        <v>188</v>
      </c>
    </row>
    <row r="165" spans="2:65" s="1" customFormat="1" ht="31.5" customHeight="1" x14ac:dyDescent="0.3">
      <c r="B165" s="31"/>
      <c r="C165" s="178" t="s">
        <v>276</v>
      </c>
      <c r="D165" s="178" t="s">
        <v>261</v>
      </c>
      <c r="E165" s="179" t="s">
        <v>277</v>
      </c>
      <c r="F165" s="256" t="s">
        <v>278</v>
      </c>
      <c r="G165" s="257"/>
      <c r="H165" s="257"/>
      <c r="I165" s="257"/>
      <c r="J165" s="180" t="s">
        <v>192</v>
      </c>
      <c r="K165" s="181">
        <v>9.69</v>
      </c>
      <c r="L165" s="258">
        <v>0</v>
      </c>
      <c r="M165" s="257"/>
      <c r="N165" s="259">
        <f>ROUND(L165*K165,2)</f>
        <v>0</v>
      </c>
      <c r="O165" s="250"/>
      <c r="P165" s="250"/>
      <c r="Q165" s="250"/>
      <c r="R165" s="33"/>
      <c r="T165" s="167" t="s">
        <v>21</v>
      </c>
      <c r="U165" s="40" t="s">
        <v>45</v>
      </c>
      <c r="V165" s="32"/>
      <c r="W165" s="168">
        <f>V165*K165</f>
        <v>0</v>
      </c>
      <c r="X165" s="168">
        <v>0.13100000000000001</v>
      </c>
      <c r="Y165" s="168">
        <f>X165*K165</f>
        <v>1.26939</v>
      </c>
      <c r="Z165" s="168">
        <v>0</v>
      </c>
      <c r="AA165" s="169">
        <f>Z165*K165</f>
        <v>0</v>
      </c>
      <c r="AR165" s="14" t="s">
        <v>227</v>
      </c>
      <c r="AT165" s="14" t="s">
        <v>261</v>
      </c>
      <c r="AU165" s="14" t="s">
        <v>145</v>
      </c>
      <c r="AY165" s="14" t="s">
        <v>188</v>
      </c>
      <c r="BE165" s="106">
        <f>IF(U165="základní",N165,0)</f>
        <v>0</v>
      </c>
      <c r="BF165" s="106">
        <f>IF(U165="snížená",N165,0)</f>
        <v>0</v>
      </c>
      <c r="BG165" s="106">
        <f>IF(U165="zákl. přenesená",N165,0)</f>
        <v>0</v>
      </c>
      <c r="BH165" s="106">
        <f>IF(U165="sníž. přenesená",N165,0)</f>
        <v>0</v>
      </c>
      <c r="BI165" s="106">
        <f>IF(U165="nulová",N165,0)</f>
        <v>0</v>
      </c>
      <c r="BJ165" s="14" t="s">
        <v>23</v>
      </c>
      <c r="BK165" s="106">
        <f>ROUND(L165*K165,2)</f>
        <v>0</v>
      </c>
      <c r="BL165" s="14" t="s">
        <v>193</v>
      </c>
      <c r="BM165" s="14" t="s">
        <v>279</v>
      </c>
    </row>
    <row r="166" spans="2:65" s="10" customFormat="1" ht="22.5" customHeight="1" x14ac:dyDescent="0.3">
      <c r="B166" s="170"/>
      <c r="C166" s="171"/>
      <c r="D166" s="171"/>
      <c r="E166" s="172" t="s">
        <v>21</v>
      </c>
      <c r="F166" s="253" t="s">
        <v>280</v>
      </c>
      <c r="G166" s="254"/>
      <c r="H166" s="254"/>
      <c r="I166" s="254"/>
      <c r="J166" s="171"/>
      <c r="K166" s="173">
        <v>9.69</v>
      </c>
      <c r="L166" s="171"/>
      <c r="M166" s="171"/>
      <c r="N166" s="171"/>
      <c r="O166" s="171"/>
      <c r="P166" s="171"/>
      <c r="Q166" s="171"/>
      <c r="R166" s="174"/>
      <c r="T166" s="175"/>
      <c r="U166" s="171"/>
      <c r="V166" s="171"/>
      <c r="W166" s="171"/>
      <c r="X166" s="171"/>
      <c r="Y166" s="171"/>
      <c r="Z166" s="171"/>
      <c r="AA166" s="176"/>
      <c r="AT166" s="177" t="s">
        <v>196</v>
      </c>
      <c r="AU166" s="177" t="s">
        <v>145</v>
      </c>
      <c r="AV166" s="10" t="s">
        <v>145</v>
      </c>
      <c r="AW166" s="10" t="s">
        <v>38</v>
      </c>
      <c r="AX166" s="10" t="s">
        <v>80</v>
      </c>
      <c r="AY166" s="177" t="s">
        <v>188</v>
      </c>
    </row>
    <row r="167" spans="2:65" s="9" customFormat="1" ht="29.85" customHeight="1" x14ac:dyDescent="0.3">
      <c r="B167" s="152"/>
      <c r="C167" s="153"/>
      <c r="D167" s="162" t="s">
        <v>159</v>
      </c>
      <c r="E167" s="162"/>
      <c r="F167" s="162"/>
      <c r="G167" s="162"/>
      <c r="H167" s="162"/>
      <c r="I167" s="162"/>
      <c r="J167" s="162"/>
      <c r="K167" s="162"/>
      <c r="L167" s="162"/>
      <c r="M167" s="162"/>
      <c r="N167" s="264">
        <f>BK167</f>
        <v>0</v>
      </c>
      <c r="O167" s="265"/>
      <c r="P167" s="265"/>
      <c r="Q167" s="265"/>
      <c r="R167" s="155"/>
      <c r="T167" s="156"/>
      <c r="U167" s="153"/>
      <c r="V167" s="153"/>
      <c r="W167" s="157">
        <f>SUM(W168:W179)</f>
        <v>0</v>
      </c>
      <c r="X167" s="153"/>
      <c r="Y167" s="157">
        <f>SUM(Y168:Y179)</f>
        <v>41.994309999999999</v>
      </c>
      <c r="Z167" s="153"/>
      <c r="AA167" s="158">
        <f>SUM(AA168:AA179)</f>
        <v>0</v>
      </c>
      <c r="AR167" s="159" t="s">
        <v>23</v>
      </c>
      <c r="AT167" s="160" t="s">
        <v>79</v>
      </c>
      <c r="AU167" s="160" t="s">
        <v>23</v>
      </c>
      <c r="AY167" s="159" t="s">
        <v>188</v>
      </c>
      <c r="BK167" s="161">
        <f>SUM(BK168:BK179)</f>
        <v>0</v>
      </c>
    </row>
    <row r="168" spans="2:65" s="1" customFormat="1" ht="31.5" customHeight="1" x14ac:dyDescent="0.3">
      <c r="B168" s="31"/>
      <c r="C168" s="163" t="s">
        <v>281</v>
      </c>
      <c r="D168" s="163" t="s">
        <v>189</v>
      </c>
      <c r="E168" s="164" t="s">
        <v>282</v>
      </c>
      <c r="F168" s="249" t="s">
        <v>283</v>
      </c>
      <c r="G168" s="250"/>
      <c r="H168" s="250"/>
      <c r="I168" s="250"/>
      <c r="J168" s="165" t="s">
        <v>203</v>
      </c>
      <c r="K168" s="166">
        <v>92</v>
      </c>
      <c r="L168" s="251">
        <v>0</v>
      </c>
      <c r="M168" s="250"/>
      <c r="N168" s="252">
        <f>ROUND(L168*K168,2)</f>
        <v>0</v>
      </c>
      <c r="O168" s="250"/>
      <c r="P168" s="250"/>
      <c r="Q168" s="250"/>
      <c r="R168" s="33"/>
      <c r="T168" s="167" t="s">
        <v>21</v>
      </c>
      <c r="U168" s="40" t="s">
        <v>45</v>
      </c>
      <c r="V168" s="32"/>
      <c r="W168" s="168">
        <f>V168*K168</f>
        <v>0</v>
      </c>
      <c r="X168" s="168">
        <v>0.10988000000000001</v>
      </c>
      <c r="Y168" s="168">
        <f>X168*K168</f>
        <v>10.10896</v>
      </c>
      <c r="Z168" s="168">
        <v>0</v>
      </c>
      <c r="AA168" s="169">
        <f>Z168*K168</f>
        <v>0</v>
      </c>
      <c r="AR168" s="14" t="s">
        <v>193</v>
      </c>
      <c r="AT168" s="14" t="s">
        <v>189</v>
      </c>
      <c r="AU168" s="14" t="s">
        <v>145</v>
      </c>
      <c r="AY168" s="14" t="s">
        <v>188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14" t="s">
        <v>23</v>
      </c>
      <c r="BK168" s="106">
        <f>ROUND(L168*K168,2)</f>
        <v>0</v>
      </c>
      <c r="BL168" s="14" t="s">
        <v>193</v>
      </c>
      <c r="BM168" s="14" t="s">
        <v>284</v>
      </c>
    </row>
    <row r="169" spans="2:65" s="10" customFormat="1" ht="22.5" customHeight="1" x14ac:dyDescent="0.3">
      <c r="B169" s="170"/>
      <c r="C169" s="171"/>
      <c r="D169" s="171"/>
      <c r="E169" s="172" t="s">
        <v>21</v>
      </c>
      <c r="F169" s="253" t="s">
        <v>285</v>
      </c>
      <c r="G169" s="254"/>
      <c r="H169" s="254"/>
      <c r="I169" s="254"/>
      <c r="J169" s="171"/>
      <c r="K169" s="173">
        <v>92</v>
      </c>
      <c r="L169" s="171"/>
      <c r="M169" s="171"/>
      <c r="N169" s="171"/>
      <c r="O169" s="171"/>
      <c r="P169" s="171"/>
      <c r="Q169" s="171"/>
      <c r="R169" s="174"/>
      <c r="T169" s="175"/>
      <c r="U169" s="171"/>
      <c r="V169" s="171"/>
      <c r="W169" s="171"/>
      <c r="X169" s="171"/>
      <c r="Y169" s="171"/>
      <c r="Z169" s="171"/>
      <c r="AA169" s="176"/>
      <c r="AT169" s="177" t="s">
        <v>196</v>
      </c>
      <c r="AU169" s="177" t="s">
        <v>145</v>
      </c>
      <c r="AV169" s="10" t="s">
        <v>145</v>
      </c>
      <c r="AW169" s="10" t="s">
        <v>38</v>
      </c>
      <c r="AX169" s="10" t="s">
        <v>80</v>
      </c>
      <c r="AY169" s="177" t="s">
        <v>188</v>
      </c>
    </row>
    <row r="170" spans="2:65" s="1" customFormat="1" ht="31.5" customHeight="1" x14ac:dyDescent="0.3">
      <c r="B170" s="31"/>
      <c r="C170" s="178" t="s">
        <v>286</v>
      </c>
      <c r="D170" s="178" t="s">
        <v>261</v>
      </c>
      <c r="E170" s="179" t="s">
        <v>287</v>
      </c>
      <c r="F170" s="256" t="s">
        <v>288</v>
      </c>
      <c r="G170" s="257"/>
      <c r="H170" s="257"/>
      <c r="I170" s="257"/>
      <c r="J170" s="180" t="s">
        <v>230</v>
      </c>
      <c r="K170" s="181">
        <v>4.9560000000000004</v>
      </c>
      <c r="L170" s="258">
        <v>0</v>
      </c>
      <c r="M170" s="257"/>
      <c r="N170" s="259">
        <f>ROUND(L170*K170,2)</f>
        <v>0</v>
      </c>
      <c r="O170" s="250"/>
      <c r="P170" s="250"/>
      <c r="Q170" s="250"/>
      <c r="R170" s="33"/>
      <c r="T170" s="167" t="s">
        <v>21</v>
      </c>
      <c r="U170" s="40" t="s">
        <v>45</v>
      </c>
      <c r="V170" s="32"/>
      <c r="W170" s="168">
        <f>V170*K170</f>
        <v>0</v>
      </c>
      <c r="X170" s="168">
        <v>1</v>
      </c>
      <c r="Y170" s="168">
        <f>X170*K170</f>
        <v>4.9560000000000004</v>
      </c>
      <c r="Z170" s="168">
        <v>0</v>
      </c>
      <c r="AA170" s="169">
        <f>Z170*K170</f>
        <v>0</v>
      </c>
      <c r="AR170" s="14" t="s">
        <v>227</v>
      </c>
      <c r="AT170" s="14" t="s">
        <v>261</v>
      </c>
      <c r="AU170" s="14" t="s">
        <v>145</v>
      </c>
      <c r="AY170" s="14" t="s">
        <v>188</v>
      </c>
      <c r="BE170" s="106">
        <f>IF(U170="základní",N170,0)</f>
        <v>0</v>
      </c>
      <c r="BF170" s="106">
        <f>IF(U170="snížená",N170,0)</f>
        <v>0</v>
      </c>
      <c r="BG170" s="106">
        <f>IF(U170="zákl. přenesená",N170,0)</f>
        <v>0</v>
      </c>
      <c r="BH170" s="106">
        <f>IF(U170="sníž. přenesená",N170,0)</f>
        <v>0</v>
      </c>
      <c r="BI170" s="106">
        <f>IF(U170="nulová",N170,0)</f>
        <v>0</v>
      </c>
      <c r="BJ170" s="14" t="s">
        <v>23</v>
      </c>
      <c r="BK170" s="106">
        <f>ROUND(L170*K170,2)</f>
        <v>0</v>
      </c>
      <c r="BL170" s="14" t="s">
        <v>193</v>
      </c>
      <c r="BM170" s="14" t="s">
        <v>289</v>
      </c>
    </row>
    <row r="171" spans="2:65" s="10" customFormat="1" ht="22.5" customHeight="1" x14ac:dyDescent="0.3">
      <c r="B171" s="170"/>
      <c r="C171" s="171"/>
      <c r="D171" s="171"/>
      <c r="E171" s="172" t="s">
        <v>21</v>
      </c>
      <c r="F171" s="253" t="s">
        <v>290</v>
      </c>
      <c r="G171" s="254"/>
      <c r="H171" s="254"/>
      <c r="I171" s="254"/>
      <c r="J171" s="171"/>
      <c r="K171" s="173">
        <v>4.9560000000000004</v>
      </c>
      <c r="L171" s="171"/>
      <c r="M171" s="171"/>
      <c r="N171" s="171"/>
      <c r="O171" s="171"/>
      <c r="P171" s="171"/>
      <c r="Q171" s="171"/>
      <c r="R171" s="174"/>
      <c r="T171" s="175"/>
      <c r="U171" s="171"/>
      <c r="V171" s="171"/>
      <c r="W171" s="171"/>
      <c r="X171" s="171"/>
      <c r="Y171" s="171"/>
      <c r="Z171" s="171"/>
      <c r="AA171" s="176"/>
      <c r="AT171" s="177" t="s">
        <v>196</v>
      </c>
      <c r="AU171" s="177" t="s">
        <v>145</v>
      </c>
      <c r="AV171" s="10" t="s">
        <v>145</v>
      </c>
      <c r="AW171" s="10" t="s">
        <v>38</v>
      </c>
      <c r="AX171" s="10" t="s">
        <v>80</v>
      </c>
      <c r="AY171" s="177" t="s">
        <v>188</v>
      </c>
    </row>
    <row r="172" spans="2:65" s="1" customFormat="1" ht="44.25" customHeight="1" x14ac:dyDescent="0.3">
      <c r="B172" s="31"/>
      <c r="C172" s="163" t="s">
        <v>291</v>
      </c>
      <c r="D172" s="163" t="s">
        <v>189</v>
      </c>
      <c r="E172" s="164" t="s">
        <v>292</v>
      </c>
      <c r="F172" s="249" t="s">
        <v>293</v>
      </c>
      <c r="G172" s="250"/>
      <c r="H172" s="250"/>
      <c r="I172" s="250"/>
      <c r="J172" s="165" t="s">
        <v>203</v>
      </c>
      <c r="K172" s="166">
        <v>27</v>
      </c>
      <c r="L172" s="251">
        <v>0</v>
      </c>
      <c r="M172" s="250"/>
      <c r="N172" s="252">
        <f>ROUND(L172*K172,2)</f>
        <v>0</v>
      </c>
      <c r="O172" s="250"/>
      <c r="P172" s="250"/>
      <c r="Q172" s="250"/>
      <c r="R172" s="33"/>
      <c r="T172" s="167" t="s">
        <v>21</v>
      </c>
      <c r="U172" s="40" t="s">
        <v>45</v>
      </c>
      <c r="V172" s="32"/>
      <c r="W172" s="168">
        <f>V172*K172</f>
        <v>0</v>
      </c>
      <c r="X172" s="168">
        <v>0.1295</v>
      </c>
      <c r="Y172" s="168">
        <f>X172*K172</f>
        <v>3.4965000000000002</v>
      </c>
      <c r="Z172" s="168">
        <v>0</v>
      </c>
      <c r="AA172" s="169">
        <f>Z172*K172</f>
        <v>0</v>
      </c>
      <c r="AR172" s="14" t="s">
        <v>193</v>
      </c>
      <c r="AT172" s="14" t="s">
        <v>189</v>
      </c>
      <c r="AU172" s="14" t="s">
        <v>145</v>
      </c>
      <c r="AY172" s="14" t="s">
        <v>188</v>
      </c>
      <c r="BE172" s="106">
        <f>IF(U172="základní",N172,0)</f>
        <v>0</v>
      </c>
      <c r="BF172" s="106">
        <f>IF(U172="snížená",N172,0)</f>
        <v>0</v>
      </c>
      <c r="BG172" s="106">
        <f>IF(U172="zákl. přenesená",N172,0)</f>
        <v>0</v>
      </c>
      <c r="BH172" s="106">
        <f>IF(U172="sníž. přenesená",N172,0)</f>
        <v>0</v>
      </c>
      <c r="BI172" s="106">
        <f>IF(U172="nulová",N172,0)</f>
        <v>0</v>
      </c>
      <c r="BJ172" s="14" t="s">
        <v>23</v>
      </c>
      <c r="BK172" s="106">
        <f>ROUND(L172*K172,2)</f>
        <v>0</v>
      </c>
      <c r="BL172" s="14" t="s">
        <v>193</v>
      </c>
      <c r="BM172" s="14" t="s">
        <v>294</v>
      </c>
    </row>
    <row r="173" spans="2:65" s="10" customFormat="1" ht="22.5" customHeight="1" x14ac:dyDescent="0.3">
      <c r="B173" s="170"/>
      <c r="C173" s="171"/>
      <c r="D173" s="171"/>
      <c r="E173" s="172" t="s">
        <v>21</v>
      </c>
      <c r="F173" s="253" t="s">
        <v>295</v>
      </c>
      <c r="G173" s="254"/>
      <c r="H173" s="254"/>
      <c r="I173" s="254"/>
      <c r="J173" s="171"/>
      <c r="K173" s="173">
        <v>27</v>
      </c>
      <c r="L173" s="171"/>
      <c r="M173" s="171"/>
      <c r="N173" s="171"/>
      <c r="O173" s="171"/>
      <c r="P173" s="171"/>
      <c r="Q173" s="171"/>
      <c r="R173" s="174"/>
      <c r="T173" s="175"/>
      <c r="U173" s="171"/>
      <c r="V173" s="171"/>
      <c r="W173" s="171"/>
      <c r="X173" s="171"/>
      <c r="Y173" s="171"/>
      <c r="Z173" s="171"/>
      <c r="AA173" s="176"/>
      <c r="AT173" s="177" t="s">
        <v>196</v>
      </c>
      <c r="AU173" s="177" t="s">
        <v>145</v>
      </c>
      <c r="AV173" s="10" t="s">
        <v>145</v>
      </c>
      <c r="AW173" s="10" t="s">
        <v>38</v>
      </c>
      <c r="AX173" s="10" t="s">
        <v>80</v>
      </c>
      <c r="AY173" s="177" t="s">
        <v>188</v>
      </c>
    </row>
    <row r="174" spans="2:65" s="1" customFormat="1" ht="22.5" customHeight="1" x14ac:dyDescent="0.3">
      <c r="B174" s="31"/>
      <c r="C174" s="178" t="s">
        <v>8</v>
      </c>
      <c r="D174" s="178" t="s">
        <v>261</v>
      </c>
      <c r="E174" s="179" t="s">
        <v>296</v>
      </c>
      <c r="F174" s="256" t="s">
        <v>297</v>
      </c>
      <c r="G174" s="257"/>
      <c r="H174" s="257"/>
      <c r="I174" s="257"/>
      <c r="J174" s="180" t="s">
        <v>298</v>
      </c>
      <c r="K174" s="181">
        <v>27.27</v>
      </c>
      <c r="L174" s="258">
        <v>0</v>
      </c>
      <c r="M174" s="257"/>
      <c r="N174" s="259">
        <f>ROUND(L174*K174,2)</f>
        <v>0</v>
      </c>
      <c r="O174" s="250"/>
      <c r="P174" s="250"/>
      <c r="Q174" s="250"/>
      <c r="R174" s="33"/>
      <c r="T174" s="167" t="s">
        <v>21</v>
      </c>
      <c r="U174" s="40" t="s">
        <v>45</v>
      </c>
      <c r="V174" s="32"/>
      <c r="W174" s="168">
        <f>V174*K174</f>
        <v>0</v>
      </c>
      <c r="X174" s="168">
        <v>5.5E-2</v>
      </c>
      <c r="Y174" s="168">
        <f>X174*K174</f>
        <v>1.4998499999999999</v>
      </c>
      <c r="Z174" s="168">
        <v>0</v>
      </c>
      <c r="AA174" s="169">
        <f>Z174*K174</f>
        <v>0</v>
      </c>
      <c r="AR174" s="14" t="s">
        <v>227</v>
      </c>
      <c r="AT174" s="14" t="s">
        <v>261</v>
      </c>
      <c r="AU174" s="14" t="s">
        <v>145</v>
      </c>
      <c r="AY174" s="14" t="s">
        <v>188</v>
      </c>
      <c r="BE174" s="106">
        <f>IF(U174="základní",N174,0)</f>
        <v>0</v>
      </c>
      <c r="BF174" s="106">
        <f>IF(U174="snížená",N174,0)</f>
        <v>0</v>
      </c>
      <c r="BG174" s="106">
        <f>IF(U174="zákl. přenesená",N174,0)</f>
        <v>0</v>
      </c>
      <c r="BH174" s="106">
        <f>IF(U174="sníž. přenesená",N174,0)</f>
        <v>0</v>
      </c>
      <c r="BI174" s="106">
        <f>IF(U174="nulová",N174,0)</f>
        <v>0</v>
      </c>
      <c r="BJ174" s="14" t="s">
        <v>23</v>
      </c>
      <c r="BK174" s="106">
        <f>ROUND(L174*K174,2)</f>
        <v>0</v>
      </c>
      <c r="BL174" s="14" t="s">
        <v>193</v>
      </c>
      <c r="BM174" s="14" t="s">
        <v>299</v>
      </c>
    </row>
    <row r="175" spans="2:65" s="10" customFormat="1" ht="22.5" customHeight="1" x14ac:dyDescent="0.3">
      <c r="B175" s="170"/>
      <c r="C175" s="171"/>
      <c r="D175" s="171"/>
      <c r="E175" s="172" t="s">
        <v>21</v>
      </c>
      <c r="F175" s="253" t="s">
        <v>300</v>
      </c>
      <c r="G175" s="254"/>
      <c r="H175" s="254"/>
      <c r="I175" s="254"/>
      <c r="J175" s="171"/>
      <c r="K175" s="173">
        <v>27.27</v>
      </c>
      <c r="L175" s="171"/>
      <c r="M175" s="171"/>
      <c r="N175" s="171"/>
      <c r="O175" s="171"/>
      <c r="P175" s="171"/>
      <c r="Q175" s="171"/>
      <c r="R175" s="174"/>
      <c r="T175" s="175"/>
      <c r="U175" s="171"/>
      <c r="V175" s="171"/>
      <c r="W175" s="171"/>
      <c r="X175" s="171"/>
      <c r="Y175" s="171"/>
      <c r="Z175" s="171"/>
      <c r="AA175" s="176"/>
      <c r="AT175" s="177" t="s">
        <v>196</v>
      </c>
      <c r="AU175" s="177" t="s">
        <v>145</v>
      </c>
      <c r="AV175" s="10" t="s">
        <v>145</v>
      </c>
      <c r="AW175" s="10" t="s">
        <v>38</v>
      </c>
      <c r="AX175" s="10" t="s">
        <v>80</v>
      </c>
      <c r="AY175" s="177" t="s">
        <v>188</v>
      </c>
    </row>
    <row r="176" spans="2:65" s="1" customFormat="1" ht="31.5" customHeight="1" x14ac:dyDescent="0.3">
      <c r="B176" s="31"/>
      <c r="C176" s="163" t="s">
        <v>301</v>
      </c>
      <c r="D176" s="163" t="s">
        <v>189</v>
      </c>
      <c r="E176" s="164" t="s">
        <v>302</v>
      </c>
      <c r="F176" s="249" t="s">
        <v>303</v>
      </c>
      <c r="G176" s="250"/>
      <c r="H176" s="250"/>
      <c r="I176" s="250"/>
      <c r="J176" s="165" t="s">
        <v>203</v>
      </c>
      <c r="K176" s="166">
        <v>162</v>
      </c>
      <c r="L176" s="251">
        <v>0</v>
      </c>
      <c r="M176" s="250"/>
      <c r="N176" s="252">
        <f>ROUND(L176*K176,2)</f>
        <v>0</v>
      </c>
      <c r="O176" s="250"/>
      <c r="P176" s="250"/>
      <c r="Q176" s="250"/>
      <c r="R176" s="33"/>
      <c r="T176" s="167" t="s">
        <v>21</v>
      </c>
      <c r="U176" s="40" t="s">
        <v>45</v>
      </c>
      <c r="V176" s="32"/>
      <c r="W176" s="168">
        <f>V176*K176</f>
        <v>0</v>
      </c>
      <c r="X176" s="168">
        <v>0.1295</v>
      </c>
      <c r="Y176" s="168">
        <f>X176*K176</f>
        <v>20.978999999999999</v>
      </c>
      <c r="Z176" s="168">
        <v>0</v>
      </c>
      <c r="AA176" s="169">
        <f>Z176*K176</f>
        <v>0</v>
      </c>
      <c r="AR176" s="14" t="s">
        <v>193</v>
      </c>
      <c r="AT176" s="14" t="s">
        <v>189</v>
      </c>
      <c r="AU176" s="14" t="s">
        <v>145</v>
      </c>
      <c r="AY176" s="14" t="s">
        <v>188</v>
      </c>
      <c r="BE176" s="106">
        <f>IF(U176="základní",N176,0)</f>
        <v>0</v>
      </c>
      <c r="BF176" s="106">
        <f>IF(U176="snížená",N176,0)</f>
        <v>0</v>
      </c>
      <c r="BG176" s="106">
        <f>IF(U176="zákl. přenesená",N176,0)</f>
        <v>0</v>
      </c>
      <c r="BH176" s="106">
        <f>IF(U176="sníž. přenesená",N176,0)</f>
        <v>0</v>
      </c>
      <c r="BI176" s="106">
        <f>IF(U176="nulová",N176,0)</f>
        <v>0</v>
      </c>
      <c r="BJ176" s="14" t="s">
        <v>23</v>
      </c>
      <c r="BK176" s="106">
        <f>ROUND(L176*K176,2)</f>
        <v>0</v>
      </c>
      <c r="BL176" s="14" t="s">
        <v>193</v>
      </c>
      <c r="BM176" s="14" t="s">
        <v>304</v>
      </c>
    </row>
    <row r="177" spans="2:65" s="10" customFormat="1" ht="22.5" customHeight="1" x14ac:dyDescent="0.3">
      <c r="B177" s="170"/>
      <c r="C177" s="171"/>
      <c r="D177" s="171"/>
      <c r="E177" s="172" t="s">
        <v>21</v>
      </c>
      <c r="F177" s="253" t="s">
        <v>305</v>
      </c>
      <c r="G177" s="254"/>
      <c r="H177" s="254"/>
      <c r="I177" s="254"/>
      <c r="J177" s="171"/>
      <c r="K177" s="173">
        <v>162</v>
      </c>
      <c r="L177" s="171"/>
      <c r="M177" s="171"/>
      <c r="N177" s="171"/>
      <c r="O177" s="171"/>
      <c r="P177" s="171"/>
      <c r="Q177" s="171"/>
      <c r="R177" s="174"/>
      <c r="T177" s="175"/>
      <c r="U177" s="171"/>
      <c r="V177" s="171"/>
      <c r="W177" s="171"/>
      <c r="X177" s="171"/>
      <c r="Y177" s="171"/>
      <c r="Z177" s="171"/>
      <c r="AA177" s="176"/>
      <c r="AT177" s="177" t="s">
        <v>196</v>
      </c>
      <c r="AU177" s="177" t="s">
        <v>145</v>
      </c>
      <c r="AV177" s="10" t="s">
        <v>145</v>
      </c>
      <c r="AW177" s="10" t="s">
        <v>38</v>
      </c>
      <c r="AX177" s="10" t="s">
        <v>80</v>
      </c>
      <c r="AY177" s="177" t="s">
        <v>188</v>
      </c>
    </row>
    <row r="178" spans="2:65" s="1" customFormat="1" ht="31.5" customHeight="1" x14ac:dyDescent="0.3">
      <c r="B178" s="31"/>
      <c r="C178" s="178" t="s">
        <v>306</v>
      </c>
      <c r="D178" s="178" t="s">
        <v>261</v>
      </c>
      <c r="E178" s="179" t="s">
        <v>307</v>
      </c>
      <c r="F178" s="256" t="s">
        <v>308</v>
      </c>
      <c r="G178" s="257"/>
      <c r="H178" s="257"/>
      <c r="I178" s="257"/>
      <c r="J178" s="180" t="s">
        <v>230</v>
      </c>
      <c r="K178" s="181">
        <v>0.95399999999999996</v>
      </c>
      <c r="L178" s="258">
        <v>0</v>
      </c>
      <c r="M178" s="257"/>
      <c r="N178" s="259">
        <f>ROUND(L178*K178,2)</f>
        <v>0</v>
      </c>
      <c r="O178" s="250"/>
      <c r="P178" s="250"/>
      <c r="Q178" s="250"/>
      <c r="R178" s="33"/>
      <c r="T178" s="167" t="s">
        <v>21</v>
      </c>
      <c r="U178" s="40" t="s">
        <v>45</v>
      </c>
      <c r="V178" s="32"/>
      <c r="W178" s="168">
        <f>V178*K178</f>
        <v>0</v>
      </c>
      <c r="X178" s="168">
        <v>1</v>
      </c>
      <c r="Y178" s="168">
        <f>X178*K178</f>
        <v>0.95399999999999996</v>
      </c>
      <c r="Z178" s="168">
        <v>0</v>
      </c>
      <c r="AA178" s="169">
        <f>Z178*K178</f>
        <v>0</v>
      </c>
      <c r="AR178" s="14" t="s">
        <v>227</v>
      </c>
      <c r="AT178" s="14" t="s">
        <v>261</v>
      </c>
      <c r="AU178" s="14" t="s">
        <v>145</v>
      </c>
      <c r="AY178" s="14" t="s">
        <v>188</v>
      </c>
      <c r="BE178" s="106">
        <f>IF(U178="základní",N178,0)</f>
        <v>0</v>
      </c>
      <c r="BF178" s="106">
        <f>IF(U178="snížená",N178,0)</f>
        <v>0</v>
      </c>
      <c r="BG178" s="106">
        <f>IF(U178="zákl. přenesená",N178,0)</f>
        <v>0</v>
      </c>
      <c r="BH178" s="106">
        <f>IF(U178="sníž. přenesená",N178,0)</f>
        <v>0</v>
      </c>
      <c r="BI178" s="106">
        <f>IF(U178="nulová",N178,0)</f>
        <v>0</v>
      </c>
      <c r="BJ178" s="14" t="s">
        <v>23</v>
      </c>
      <c r="BK178" s="106">
        <f>ROUND(L178*K178,2)</f>
        <v>0</v>
      </c>
      <c r="BL178" s="14" t="s">
        <v>193</v>
      </c>
      <c r="BM178" s="14" t="s">
        <v>309</v>
      </c>
    </row>
    <row r="179" spans="2:65" s="10" customFormat="1" ht="22.5" customHeight="1" x14ac:dyDescent="0.3">
      <c r="B179" s="170"/>
      <c r="C179" s="171"/>
      <c r="D179" s="171"/>
      <c r="E179" s="172" t="s">
        <v>21</v>
      </c>
      <c r="F179" s="253" t="s">
        <v>310</v>
      </c>
      <c r="G179" s="254"/>
      <c r="H179" s="254"/>
      <c r="I179" s="254"/>
      <c r="J179" s="171"/>
      <c r="K179" s="173">
        <v>0.95399999999999996</v>
      </c>
      <c r="L179" s="171"/>
      <c r="M179" s="171"/>
      <c r="N179" s="171"/>
      <c r="O179" s="171"/>
      <c r="P179" s="171"/>
      <c r="Q179" s="171"/>
      <c r="R179" s="174"/>
      <c r="T179" s="175"/>
      <c r="U179" s="171"/>
      <c r="V179" s="171"/>
      <c r="W179" s="171"/>
      <c r="X179" s="171"/>
      <c r="Y179" s="171"/>
      <c r="Z179" s="171"/>
      <c r="AA179" s="176"/>
      <c r="AT179" s="177" t="s">
        <v>196</v>
      </c>
      <c r="AU179" s="177" t="s">
        <v>145</v>
      </c>
      <c r="AV179" s="10" t="s">
        <v>145</v>
      </c>
      <c r="AW179" s="10" t="s">
        <v>38</v>
      </c>
      <c r="AX179" s="10" t="s">
        <v>80</v>
      </c>
      <c r="AY179" s="177" t="s">
        <v>188</v>
      </c>
    </row>
    <row r="180" spans="2:65" s="9" customFormat="1" ht="29.85" customHeight="1" x14ac:dyDescent="0.3">
      <c r="B180" s="152"/>
      <c r="C180" s="153"/>
      <c r="D180" s="162" t="s">
        <v>160</v>
      </c>
      <c r="E180" s="162"/>
      <c r="F180" s="162"/>
      <c r="G180" s="162"/>
      <c r="H180" s="162"/>
      <c r="I180" s="162"/>
      <c r="J180" s="162"/>
      <c r="K180" s="162"/>
      <c r="L180" s="162"/>
      <c r="M180" s="162"/>
      <c r="N180" s="264">
        <f>BK180</f>
        <v>0</v>
      </c>
      <c r="O180" s="265"/>
      <c r="P180" s="265"/>
      <c r="Q180" s="265"/>
      <c r="R180" s="155"/>
      <c r="T180" s="156"/>
      <c r="U180" s="153"/>
      <c r="V180" s="153"/>
      <c r="W180" s="157">
        <f>SUM(W181:W183)</f>
        <v>0</v>
      </c>
      <c r="X180" s="153"/>
      <c r="Y180" s="157">
        <f>SUM(Y181:Y183)</f>
        <v>0</v>
      </c>
      <c r="Z180" s="153"/>
      <c r="AA180" s="158">
        <f>SUM(AA181:AA183)</f>
        <v>0</v>
      </c>
      <c r="AR180" s="159" t="s">
        <v>23</v>
      </c>
      <c r="AT180" s="160" t="s">
        <v>79</v>
      </c>
      <c r="AU180" s="160" t="s">
        <v>23</v>
      </c>
      <c r="AY180" s="159" t="s">
        <v>188</v>
      </c>
      <c r="BK180" s="161">
        <f>SUM(BK181:BK183)</f>
        <v>0</v>
      </c>
    </row>
    <row r="181" spans="2:65" s="1" customFormat="1" ht="31.5" customHeight="1" x14ac:dyDescent="0.3">
      <c r="B181" s="31"/>
      <c r="C181" s="163" t="s">
        <v>311</v>
      </c>
      <c r="D181" s="163" t="s">
        <v>189</v>
      </c>
      <c r="E181" s="164" t="s">
        <v>312</v>
      </c>
      <c r="F181" s="249" t="s">
        <v>313</v>
      </c>
      <c r="G181" s="250"/>
      <c r="H181" s="250"/>
      <c r="I181" s="250"/>
      <c r="J181" s="165" t="s">
        <v>230</v>
      </c>
      <c r="K181" s="166">
        <v>33.585000000000001</v>
      </c>
      <c r="L181" s="251">
        <v>0</v>
      </c>
      <c r="M181" s="250"/>
      <c r="N181" s="252">
        <f>ROUND(L181*K181,2)</f>
        <v>0</v>
      </c>
      <c r="O181" s="250"/>
      <c r="P181" s="250"/>
      <c r="Q181" s="250"/>
      <c r="R181" s="33"/>
      <c r="T181" s="167" t="s">
        <v>21</v>
      </c>
      <c r="U181" s="40" t="s">
        <v>45</v>
      </c>
      <c r="V181" s="32"/>
      <c r="W181" s="168">
        <f>V181*K181</f>
        <v>0</v>
      </c>
      <c r="X181" s="168">
        <v>0</v>
      </c>
      <c r="Y181" s="168">
        <f>X181*K181</f>
        <v>0</v>
      </c>
      <c r="Z181" s="168">
        <v>0</v>
      </c>
      <c r="AA181" s="169">
        <f>Z181*K181</f>
        <v>0</v>
      </c>
      <c r="AR181" s="14" t="s">
        <v>193</v>
      </c>
      <c r="AT181" s="14" t="s">
        <v>189</v>
      </c>
      <c r="AU181" s="14" t="s">
        <v>145</v>
      </c>
      <c r="AY181" s="14" t="s">
        <v>188</v>
      </c>
      <c r="BE181" s="106">
        <f>IF(U181="základní",N181,0)</f>
        <v>0</v>
      </c>
      <c r="BF181" s="106">
        <f>IF(U181="snížená",N181,0)</f>
        <v>0</v>
      </c>
      <c r="BG181" s="106">
        <f>IF(U181="zákl. přenesená",N181,0)</f>
        <v>0</v>
      </c>
      <c r="BH181" s="106">
        <f>IF(U181="sníž. přenesená",N181,0)</f>
        <v>0</v>
      </c>
      <c r="BI181" s="106">
        <f>IF(U181="nulová",N181,0)</f>
        <v>0</v>
      </c>
      <c r="BJ181" s="14" t="s">
        <v>23</v>
      </c>
      <c r="BK181" s="106">
        <f>ROUND(L181*K181,2)</f>
        <v>0</v>
      </c>
      <c r="BL181" s="14" t="s">
        <v>193</v>
      </c>
      <c r="BM181" s="14" t="s">
        <v>314</v>
      </c>
    </row>
    <row r="182" spans="2:65" s="1" customFormat="1" ht="31.5" customHeight="1" x14ac:dyDescent="0.3">
      <c r="B182" s="31"/>
      <c r="C182" s="163" t="s">
        <v>315</v>
      </c>
      <c r="D182" s="163" t="s">
        <v>189</v>
      </c>
      <c r="E182" s="164" t="s">
        <v>316</v>
      </c>
      <c r="F182" s="249" t="s">
        <v>317</v>
      </c>
      <c r="G182" s="250"/>
      <c r="H182" s="250"/>
      <c r="I182" s="250"/>
      <c r="J182" s="165" t="s">
        <v>230</v>
      </c>
      <c r="K182" s="166">
        <v>335.85</v>
      </c>
      <c r="L182" s="251">
        <v>0</v>
      </c>
      <c r="M182" s="250"/>
      <c r="N182" s="252">
        <f>ROUND(L182*K182,2)</f>
        <v>0</v>
      </c>
      <c r="O182" s="250"/>
      <c r="P182" s="250"/>
      <c r="Q182" s="250"/>
      <c r="R182" s="33"/>
      <c r="T182" s="167" t="s">
        <v>21</v>
      </c>
      <c r="U182" s="40" t="s">
        <v>45</v>
      </c>
      <c r="V182" s="32"/>
      <c r="W182" s="168">
        <f>V182*K182</f>
        <v>0</v>
      </c>
      <c r="X182" s="168">
        <v>0</v>
      </c>
      <c r="Y182" s="168">
        <f>X182*K182</f>
        <v>0</v>
      </c>
      <c r="Z182" s="168">
        <v>0</v>
      </c>
      <c r="AA182" s="169">
        <f>Z182*K182</f>
        <v>0</v>
      </c>
      <c r="AR182" s="14" t="s">
        <v>193</v>
      </c>
      <c r="AT182" s="14" t="s">
        <v>189</v>
      </c>
      <c r="AU182" s="14" t="s">
        <v>145</v>
      </c>
      <c r="AY182" s="14" t="s">
        <v>188</v>
      </c>
      <c r="BE182" s="106">
        <f>IF(U182="základní",N182,0)</f>
        <v>0</v>
      </c>
      <c r="BF182" s="106">
        <f>IF(U182="snížená",N182,0)</f>
        <v>0</v>
      </c>
      <c r="BG182" s="106">
        <f>IF(U182="zákl. přenesená",N182,0)</f>
        <v>0</v>
      </c>
      <c r="BH182" s="106">
        <f>IF(U182="sníž. přenesená",N182,0)</f>
        <v>0</v>
      </c>
      <c r="BI182" s="106">
        <f>IF(U182="nulová",N182,0)</f>
        <v>0</v>
      </c>
      <c r="BJ182" s="14" t="s">
        <v>23</v>
      </c>
      <c r="BK182" s="106">
        <f>ROUND(L182*K182,2)</f>
        <v>0</v>
      </c>
      <c r="BL182" s="14" t="s">
        <v>193</v>
      </c>
      <c r="BM182" s="14" t="s">
        <v>318</v>
      </c>
    </row>
    <row r="183" spans="2:65" s="1" customFormat="1" ht="31.5" customHeight="1" x14ac:dyDescent="0.3">
      <c r="B183" s="31"/>
      <c r="C183" s="163" t="s">
        <v>319</v>
      </c>
      <c r="D183" s="163" t="s">
        <v>189</v>
      </c>
      <c r="E183" s="164" t="s">
        <v>320</v>
      </c>
      <c r="F183" s="249" t="s">
        <v>321</v>
      </c>
      <c r="G183" s="250"/>
      <c r="H183" s="250"/>
      <c r="I183" s="250"/>
      <c r="J183" s="165" t="s">
        <v>230</v>
      </c>
      <c r="K183" s="166">
        <v>33.585000000000001</v>
      </c>
      <c r="L183" s="251">
        <v>0</v>
      </c>
      <c r="M183" s="250"/>
      <c r="N183" s="252">
        <f>ROUND(L183*K183,2)</f>
        <v>0</v>
      </c>
      <c r="O183" s="250"/>
      <c r="P183" s="250"/>
      <c r="Q183" s="250"/>
      <c r="R183" s="33"/>
      <c r="T183" s="167" t="s">
        <v>21</v>
      </c>
      <c r="U183" s="40" t="s">
        <v>45</v>
      </c>
      <c r="V183" s="32"/>
      <c r="W183" s="168">
        <f>V183*K183</f>
        <v>0</v>
      </c>
      <c r="X183" s="168">
        <v>0</v>
      </c>
      <c r="Y183" s="168">
        <f>X183*K183</f>
        <v>0</v>
      </c>
      <c r="Z183" s="168">
        <v>0</v>
      </c>
      <c r="AA183" s="169">
        <f>Z183*K183</f>
        <v>0</v>
      </c>
      <c r="AR183" s="14" t="s">
        <v>193</v>
      </c>
      <c r="AT183" s="14" t="s">
        <v>189</v>
      </c>
      <c r="AU183" s="14" t="s">
        <v>145</v>
      </c>
      <c r="AY183" s="14" t="s">
        <v>188</v>
      </c>
      <c r="BE183" s="106">
        <f>IF(U183="základní",N183,0)</f>
        <v>0</v>
      </c>
      <c r="BF183" s="106">
        <f>IF(U183="snížená",N183,0)</f>
        <v>0</v>
      </c>
      <c r="BG183" s="106">
        <f>IF(U183="zákl. přenesená",N183,0)</f>
        <v>0</v>
      </c>
      <c r="BH183" s="106">
        <f>IF(U183="sníž. přenesená",N183,0)</f>
        <v>0</v>
      </c>
      <c r="BI183" s="106">
        <f>IF(U183="nulová",N183,0)</f>
        <v>0</v>
      </c>
      <c r="BJ183" s="14" t="s">
        <v>23</v>
      </c>
      <c r="BK183" s="106">
        <f>ROUND(L183*K183,2)</f>
        <v>0</v>
      </c>
      <c r="BL183" s="14" t="s">
        <v>193</v>
      </c>
      <c r="BM183" s="14" t="s">
        <v>322</v>
      </c>
    </row>
    <row r="184" spans="2:65" s="9" customFormat="1" ht="29.85" customHeight="1" x14ac:dyDescent="0.3">
      <c r="B184" s="152"/>
      <c r="C184" s="153"/>
      <c r="D184" s="162" t="s">
        <v>161</v>
      </c>
      <c r="E184" s="162"/>
      <c r="F184" s="162"/>
      <c r="G184" s="162"/>
      <c r="H184" s="162"/>
      <c r="I184" s="162"/>
      <c r="J184" s="162"/>
      <c r="K184" s="162"/>
      <c r="L184" s="162"/>
      <c r="M184" s="162"/>
      <c r="N184" s="266">
        <f>BK184</f>
        <v>0</v>
      </c>
      <c r="O184" s="267"/>
      <c r="P184" s="267"/>
      <c r="Q184" s="267"/>
      <c r="R184" s="155"/>
      <c r="T184" s="156"/>
      <c r="U184" s="153"/>
      <c r="V184" s="153"/>
      <c r="W184" s="157">
        <f>W185</f>
        <v>0</v>
      </c>
      <c r="X184" s="153"/>
      <c r="Y184" s="157">
        <f>Y185</f>
        <v>0</v>
      </c>
      <c r="Z184" s="153"/>
      <c r="AA184" s="158">
        <f>AA185</f>
        <v>0</v>
      </c>
      <c r="AR184" s="159" t="s">
        <v>23</v>
      </c>
      <c r="AT184" s="160" t="s">
        <v>79</v>
      </c>
      <c r="AU184" s="160" t="s">
        <v>23</v>
      </c>
      <c r="AY184" s="159" t="s">
        <v>188</v>
      </c>
      <c r="BK184" s="161">
        <f>BK185</f>
        <v>0</v>
      </c>
    </row>
    <row r="185" spans="2:65" s="1" customFormat="1" ht="31.5" customHeight="1" x14ac:dyDescent="0.3">
      <c r="B185" s="31"/>
      <c r="C185" s="163" t="s">
        <v>295</v>
      </c>
      <c r="D185" s="163" t="s">
        <v>189</v>
      </c>
      <c r="E185" s="164" t="s">
        <v>323</v>
      </c>
      <c r="F185" s="249" t="s">
        <v>324</v>
      </c>
      <c r="G185" s="250"/>
      <c r="H185" s="250"/>
      <c r="I185" s="250"/>
      <c r="J185" s="165" t="s">
        <v>230</v>
      </c>
      <c r="K185" s="166">
        <v>141.93100000000001</v>
      </c>
      <c r="L185" s="251">
        <v>0</v>
      </c>
      <c r="M185" s="250"/>
      <c r="N185" s="252">
        <f>ROUND(L185*K185,2)</f>
        <v>0</v>
      </c>
      <c r="O185" s="250"/>
      <c r="P185" s="250"/>
      <c r="Q185" s="250"/>
      <c r="R185" s="33"/>
      <c r="T185" s="167" t="s">
        <v>21</v>
      </c>
      <c r="U185" s="40" t="s">
        <v>45</v>
      </c>
      <c r="V185" s="32"/>
      <c r="W185" s="168">
        <f>V185*K185</f>
        <v>0</v>
      </c>
      <c r="X185" s="168">
        <v>0</v>
      </c>
      <c r="Y185" s="168">
        <f>X185*K185</f>
        <v>0</v>
      </c>
      <c r="Z185" s="168">
        <v>0</v>
      </c>
      <c r="AA185" s="169">
        <f>Z185*K185</f>
        <v>0</v>
      </c>
      <c r="AR185" s="14" t="s">
        <v>193</v>
      </c>
      <c r="AT185" s="14" t="s">
        <v>189</v>
      </c>
      <c r="AU185" s="14" t="s">
        <v>145</v>
      </c>
      <c r="AY185" s="14" t="s">
        <v>188</v>
      </c>
      <c r="BE185" s="106">
        <f>IF(U185="základní",N185,0)</f>
        <v>0</v>
      </c>
      <c r="BF185" s="106">
        <f>IF(U185="snížená",N185,0)</f>
        <v>0</v>
      </c>
      <c r="BG185" s="106">
        <f>IF(U185="zákl. přenesená",N185,0)</f>
        <v>0</v>
      </c>
      <c r="BH185" s="106">
        <f>IF(U185="sníž. přenesená",N185,0)</f>
        <v>0</v>
      </c>
      <c r="BI185" s="106">
        <f>IF(U185="nulová",N185,0)</f>
        <v>0</v>
      </c>
      <c r="BJ185" s="14" t="s">
        <v>23</v>
      </c>
      <c r="BK185" s="106">
        <f>ROUND(L185*K185,2)</f>
        <v>0</v>
      </c>
      <c r="BL185" s="14" t="s">
        <v>193</v>
      </c>
      <c r="BM185" s="14" t="s">
        <v>325</v>
      </c>
    </row>
    <row r="186" spans="2:65" s="9" customFormat="1" ht="37.35" customHeight="1" x14ac:dyDescent="0.35">
      <c r="B186" s="152"/>
      <c r="C186" s="153"/>
      <c r="D186" s="154" t="s">
        <v>162</v>
      </c>
      <c r="E186" s="154"/>
      <c r="F186" s="154"/>
      <c r="G186" s="154"/>
      <c r="H186" s="154"/>
      <c r="I186" s="154"/>
      <c r="J186" s="154"/>
      <c r="K186" s="154"/>
      <c r="L186" s="154"/>
      <c r="M186" s="154"/>
      <c r="N186" s="268">
        <f>BK186</f>
        <v>0</v>
      </c>
      <c r="O186" s="269"/>
      <c r="P186" s="269"/>
      <c r="Q186" s="269"/>
      <c r="R186" s="155"/>
      <c r="T186" s="156"/>
      <c r="U186" s="153"/>
      <c r="V186" s="153"/>
      <c r="W186" s="157">
        <f>W187</f>
        <v>0</v>
      </c>
      <c r="X186" s="153"/>
      <c r="Y186" s="157">
        <f>Y187</f>
        <v>6.164E-2</v>
      </c>
      <c r="Z186" s="153"/>
      <c r="AA186" s="158">
        <f>AA187</f>
        <v>0</v>
      </c>
      <c r="AR186" s="159" t="s">
        <v>145</v>
      </c>
      <c r="AT186" s="160" t="s">
        <v>79</v>
      </c>
      <c r="AU186" s="160" t="s">
        <v>80</v>
      </c>
      <c r="AY186" s="159" t="s">
        <v>188</v>
      </c>
      <c r="BK186" s="161">
        <f>BK187</f>
        <v>0</v>
      </c>
    </row>
    <row r="187" spans="2:65" s="9" customFormat="1" ht="19.899999999999999" customHeight="1" x14ac:dyDescent="0.3">
      <c r="B187" s="152"/>
      <c r="C187" s="153"/>
      <c r="D187" s="162" t="s">
        <v>163</v>
      </c>
      <c r="E187" s="162"/>
      <c r="F187" s="162"/>
      <c r="G187" s="162"/>
      <c r="H187" s="162"/>
      <c r="I187" s="162"/>
      <c r="J187" s="162"/>
      <c r="K187" s="162"/>
      <c r="L187" s="162"/>
      <c r="M187" s="162"/>
      <c r="N187" s="264">
        <f>BK187</f>
        <v>0</v>
      </c>
      <c r="O187" s="265"/>
      <c r="P187" s="265"/>
      <c r="Q187" s="265"/>
      <c r="R187" s="155"/>
      <c r="T187" s="156"/>
      <c r="U187" s="153"/>
      <c r="V187" s="153"/>
      <c r="W187" s="157">
        <f>SUM(W188:W194)</f>
        <v>0</v>
      </c>
      <c r="X187" s="153"/>
      <c r="Y187" s="157">
        <f>SUM(Y188:Y194)</f>
        <v>6.164E-2</v>
      </c>
      <c r="Z187" s="153"/>
      <c r="AA187" s="158">
        <f>SUM(AA188:AA194)</f>
        <v>0</v>
      </c>
      <c r="AR187" s="159" t="s">
        <v>145</v>
      </c>
      <c r="AT187" s="160" t="s">
        <v>79</v>
      </c>
      <c r="AU187" s="160" t="s">
        <v>23</v>
      </c>
      <c r="AY187" s="159" t="s">
        <v>188</v>
      </c>
      <c r="BK187" s="161">
        <f>SUM(BK188:BK194)</f>
        <v>0</v>
      </c>
    </row>
    <row r="188" spans="2:65" s="1" customFormat="1" ht="31.5" customHeight="1" x14ac:dyDescent="0.3">
      <c r="B188" s="31"/>
      <c r="C188" s="163" t="s">
        <v>326</v>
      </c>
      <c r="D188" s="163" t="s">
        <v>189</v>
      </c>
      <c r="E188" s="164" t="s">
        <v>327</v>
      </c>
      <c r="F188" s="249" t="s">
        <v>328</v>
      </c>
      <c r="G188" s="250"/>
      <c r="H188" s="250"/>
      <c r="I188" s="250"/>
      <c r="J188" s="165" t="s">
        <v>203</v>
      </c>
      <c r="K188" s="166">
        <v>84</v>
      </c>
      <c r="L188" s="251">
        <v>0</v>
      </c>
      <c r="M188" s="250"/>
      <c r="N188" s="252">
        <f>ROUND(L188*K188,2)</f>
        <v>0</v>
      </c>
      <c r="O188" s="250"/>
      <c r="P188" s="250"/>
      <c r="Q188" s="250"/>
      <c r="R188" s="33"/>
      <c r="T188" s="167" t="s">
        <v>21</v>
      </c>
      <c r="U188" s="40" t="s">
        <v>45</v>
      </c>
      <c r="V188" s="32"/>
      <c r="W188" s="168">
        <f>V188*K188</f>
        <v>0</v>
      </c>
      <c r="X188" s="168">
        <v>0</v>
      </c>
      <c r="Y188" s="168">
        <f>X188*K188</f>
        <v>0</v>
      </c>
      <c r="Z188" s="168">
        <v>0</v>
      </c>
      <c r="AA188" s="169">
        <f>Z188*K188</f>
        <v>0</v>
      </c>
      <c r="AR188" s="14" t="s">
        <v>266</v>
      </c>
      <c r="AT188" s="14" t="s">
        <v>189</v>
      </c>
      <c r="AU188" s="14" t="s">
        <v>145</v>
      </c>
      <c r="AY188" s="14" t="s">
        <v>188</v>
      </c>
      <c r="BE188" s="106">
        <f>IF(U188="základní",N188,0)</f>
        <v>0</v>
      </c>
      <c r="BF188" s="106">
        <f>IF(U188="snížená",N188,0)</f>
        <v>0</v>
      </c>
      <c r="BG188" s="106">
        <f>IF(U188="zákl. přenesená",N188,0)</f>
        <v>0</v>
      </c>
      <c r="BH188" s="106">
        <f>IF(U188="sníž. přenesená",N188,0)</f>
        <v>0</v>
      </c>
      <c r="BI188" s="106">
        <f>IF(U188="nulová",N188,0)</f>
        <v>0</v>
      </c>
      <c r="BJ188" s="14" t="s">
        <v>23</v>
      </c>
      <c r="BK188" s="106">
        <f>ROUND(L188*K188,2)</f>
        <v>0</v>
      </c>
      <c r="BL188" s="14" t="s">
        <v>266</v>
      </c>
      <c r="BM188" s="14" t="s">
        <v>329</v>
      </c>
    </row>
    <row r="189" spans="2:65" s="10" customFormat="1" ht="22.5" customHeight="1" x14ac:dyDescent="0.3">
      <c r="B189" s="170"/>
      <c r="C189" s="171"/>
      <c r="D189" s="171"/>
      <c r="E189" s="172" t="s">
        <v>21</v>
      </c>
      <c r="F189" s="253" t="s">
        <v>330</v>
      </c>
      <c r="G189" s="254"/>
      <c r="H189" s="254"/>
      <c r="I189" s="254"/>
      <c r="J189" s="171"/>
      <c r="K189" s="173">
        <v>84</v>
      </c>
      <c r="L189" s="171"/>
      <c r="M189" s="171"/>
      <c r="N189" s="171"/>
      <c r="O189" s="171"/>
      <c r="P189" s="171"/>
      <c r="Q189" s="171"/>
      <c r="R189" s="174"/>
      <c r="T189" s="175"/>
      <c r="U189" s="171"/>
      <c r="V189" s="171"/>
      <c r="W189" s="171"/>
      <c r="X189" s="171"/>
      <c r="Y189" s="171"/>
      <c r="Z189" s="171"/>
      <c r="AA189" s="176"/>
      <c r="AT189" s="177" t="s">
        <v>196</v>
      </c>
      <c r="AU189" s="177" t="s">
        <v>145</v>
      </c>
      <c r="AV189" s="10" t="s">
        <v>145</v>
      </c>
      <c r="AW189" s="10" t="s">
        <v>38</v>
      </c>
      <c r="AX189" s="10" t="s">
        <v>80</v>
      </c>
      <c r="AY189" s="177" t="s">
        <v>188</v>
      </c>
    </row>
    <row r="190" spans="2:65" s="1" customFormat="1" ht="31.5" customHeight="1" x14ac:dyDescent="0.3">
      <c r="B190" s="31"/>
      <c r="C190" s="178" t="s">
        <v>331</v>
      </c>
      <c r="D190" s="178" t="s">
        <v>261</v>
      </c>
      <c r="E190" s="179" t="s">
        <v>332</v>
      </c>
      <c r="F190" s="256" t="s">
        <v>333</v>
      </c>
      <c r="G190" s="257"/>
      <c r="H190" s="257"/>
      <c r="I190" s="257"/>
      <c r="J190" s="180" t="s">
        <v>203</v>
      </c>
      <c r="K190" s="181">
        <v>84</v>
      </c>
      <c r="L190" s="258">
        <v>0</v>
      </c>
      <c r="M190" s="257"/>
      <c r="N190" s="259">
        <f>ROUND(L190*K190,2)</f>
        <v>0</v>
      </c>
      <c r="O190" s="250"/>
      <c r="P190" s="250"/>
      <c r="Q190" s="250"/>
      <c r="R190" s="33"/>
      <c r="T190" s="167" t="s">
        <v>21</v>
      </c>
      <c r="U190" s="40" t="s">
        <v>45</v>
      </c>
      <c r="V190" s="32"/>
      <c r="W190" s="168">
        <f>V190*K190</f>
        <v>0</v>
      </c>
      <c r="X190" s="168">
        <v>6.8999999999999997E-4</v>
      </c>
      <c r="Y190" s="168">
        <f>X190*K190</f>
        <v>5.7959999999999998E-2</v>
      </c>
      <c r="Z190" s="168">
        <v>0</v>
      </c>
      <c r="AA190" s="169">
        <f>Z190*K190</f>
        <v>0</v>
      </c>
      <c r="AR190" s="14" t="s">
        <v>334</v>
      </c>
      <c r="AT190" s="14" t="s">
        <v>261</v>
      </c>
      <c r="AU190" s="14" t="s">
        <v>145</v>
      </c>
      <c r="AY190" s="14" t="s">
        <v>188</v>
      </c>
      <c r="BE190" s="106">
        <f>IF(U190="základní",N190,0)</f>
        <v>0</v>
      </c>
      <c r="BF190" s="106">
        <f>IF(U190="snížená",N190,0)</f>
        <v>0</v>
      </c>
      <c r="BG190" s="106">
        <f>IF(U190="zákl. přenesená",N190,0)</f>
        <v>0</v>
      </c>
      <c r="BH190" s="106">
        <f>IF(U190="sníž. přenesená",N190,0)</f>
        <v>0</v>
      </c>
      <c r="BI190" s="106">
        <f>IF(U190="nulová",N190,0)</f>
        <v>0</v>
      </c>
      <c r="BJ190" s="14" t="s">
        <v>23</v>
      </c>
      <c r="BK190" s="106">
        <f>ROUND(L190*K190,2)</f>
        <v>0</v>
      </c>
      <c r="BL190" s="14" t="s">
        <v>266</v>
      </c>
      <c r="BM190" s="14" t="s">
        <v>335</v>
      </c>
    </row>
    <row r="191" spans="2:65" s="1" customFormat="1" ht="31.5" customHeight="1" x14ac:dyDescent="0.3">
      <c r="B191" s="31"/>
      <c r="C191" s="163" t="s">
        <v>334</v>
      </c>
      <c r="D191" s="163" t="s">
        <v>189</v>
      </c>
      <c r="E191" s="164" t="s">
        <v>336</v>
      </c>
      <c r="F191" s="249" t="s">
        <v>337</v>
      </c>
      <c r="G191" s="250"/>
      <c r="H191" s="250"/>
      <c r="I191" s="250"/>
      <c r="J191" s="165" t="s">
        <v>203</v>
      </c>
      <c r="K191" s="166">
        <v>4</v>
      </c>
      <c r="L191" s="251">
        <v>0</v>
      </c>
      <c r="M191" s="250"/>
      <c r="N191" s="252">
        <f>ROUND(L191*K191,2)</f>
        <v>0</v>
      </c>
      <c r="O191" s="250"/>
      <c r="P191" s="250"/>
      <c r="Q191" s="250"/>
      <c r="R191" s="33"/>
      <c r="T191" s="167" t="s">
        <v>21</v>
      </c>
      <c r="U191" s="40" t="s">
        <v>45</v>
      </c>
      <c r="V191" s="32"/>
      <c r="W191" s="168">
        <f>V191*K191</f>
        <v>0</v>
      </c>
      <c r="X191" s="168">
        <v>0</v>
      </c>
      <c r="Y191" s="168">
        <f>X191*K191</f>
        <v>0</v>
      </c>
      <c r="Z191" s="168">
        <v>0</v>
      </c>
      <c r="AA191" s="169">
        <f>Z191*K191</f>
        <v>0</v>
      </c>
      <c r="AR191" s="14" t="s">
        <v>266</v>
      </c>
      <c r="AT191" s="14" t="s">
        <v>189</v>
      </c>
      <c r="AU191" s="14" t="s">
        <v>145</v>
      </c>
      <c r="AY191" s="14" t="s">
        <v>188</v>
      </c>
      <c r="BE191" s="106">
        <f>IF(U191="základní",N191,0)</f>
        <v>0</v>
      </c>
      <c r="BF191" s="106">
        <f>IF(U191="snížená",N191,0)</f>
        <v>0</v>
      </c>
      <c r="BG191" s="106">
        <f>IF(U191="zákl. přenesená",N191,0)</f>
        <v>0</v>
      </c>
      <c r="BH191" s="106">
        <f>IF(U191="sníž. přenesená",N191,0)</f>
        <v>0</v>
      </c>
      <c r="BI191" s="106">
        <f>IF(U191="nulová",N191,0)</f>
        <v>0</v>
      </c>
      <c r="BJ191" s="14" t="s">
        <v>23</v>
      </c>
      <c r="BK191" s="106">
        <f>ROUND(L191*K191,2)</f>
        <v>0</v>
      </c>
      <c r="BL191" s="14" t="s">
        <v>266</v>
      </c>
      <c r="BM191" s="14" t="s">
        <v>338</v>
      </c>
    </row>
    <row r="192" spans="2:65" s="10" customFormat="1" ht="22.5" customHeight="1" x14ac:dyDescent="0.3">
      <c r="B192" s="170"/>
      <c r="C192" s="171"/>
      <c r="D192" s="171"/>
      <c r="E192" s="172" t="s">
        <v>21</v>
      </c>
      <c r="F192" s="253" t="s">
        <v>193</v>
      </c>
      <c r="G192" s="254"/>
      <c r="H192" s="254"/>
      <c r="I192" s="254"/>
      <c r="J192" s="171"/>
      <c r="K192" s="173">
        <v>4</v>
      </c>
      <c r="L192" s="171"/>
      <c r="M192" s="171"/>
      <c r="N192" s="171"/>
      <c r="O192" s="171"/>
      <c r="P192" s="171"/>
      <c r="Q192" s="171"/>
      <c r="R192" s="174"/>
      <c r="T192" s="175"/>
      <c r="U192" s="171"/>
      <c r="V192" s="171"/>
      <c r="W192" s="171"/>
      <c r="X192" s="171"/>
      <c r="Y192" s="171"/>
      <c r="Z192" s="171"/>
      <c r="AA192" s="176"/>
      <c r="AT192" s="177" t="s">
        <v>196</v>
      </c>
      <c r="AU192" s="177" t="s">
        <v>145</v>
      </c>
      <c r="AV192" s="10" t="s">
        <v>145</v>
      </c>
      <c r="AW192" s="10" t="s">
        <v>38</v>
      </c>
      <c r="AX192" s="10" t="s">
        <v>80</v>
      </c>
      <c r="AY192" s="177" t="s">
        <v>188</v>
      </c>
    </row>
    <row r="193" spans="2:65" s="1" customFormat="1" ht="31.5" customHeight="1" x14ac:dyDescent="0.3">
      <c r="B193" s="31"/>
      <c r="C193" s="178" t="s">
        <v>195</v>
      </c>
      <c r="D193" s="178" t="s">
        <v>261</v>
      </c>
      <c r="E193" s="179" t="s">
        <v>339</v>
      </c>
      <c r="F193" s="256" t="s">
        <v>340</v>
      </c>
      <c r="G193" s="257"/>
      <c r="H193" s="257"/>
      <c r="I193" s="257"/>
      <c r="J193" s="180" t="s">
        <v>203</v>
      </c>
      <c r="K193" s="181">
        <v>4</v>
      </c>
      <c r="L193" s="258">
        <v>0</v>
      </c>
      <c r="M193" s="257"/>
      <c r="N193" s="259">
        <f>ROUND(L193*K193,2)</f>
        <v>0</v>
      </c>
      <c r="O193" s="250"/>
      <c r="P193" s="250"/>
      <c r="Q193" s="250"/>
      <c r="R193" s="33"/>
      <c r="T193" s="167" t="s">
        <v>21</v>
      </c>
      <c r="U193" s="40" t="s">
        <v>45</v>
      </c>
      <c r="V193" s="32"/>
      <c r="W193" s="168">
        <f>V193*K193</f>
        <v>0</v>
      </c>
      <c r="X193" s="168">
        <v>9.2000000000000003E-4</v>
      </c>
      <c r="Y193" s="168">
        <f>X193*K193</f>
        <v>3.6800000000000001E-3</v>
      </c>
      <c r="Z193" s="168">
        <v>0</v>
      </c>
      <c r="AA193" s="169">
        <f>Z193*K193</f>
        <v>0</v>
      </c>
      <c r="AR193" s="14" t="s">
        <v>334</v>
      </c>
      <c r="AT193" s="14" t="s">
        <v>261</v>
      </c>
      <c r="AU193" s="14" t="s">
        <v>145</v>
      </c>
      <c r="AY193" s="14" t="s">
        <v>188</v>
      </c>
      <c r="BE193" s="106">
        <f>IF(U193="základní",N193,0)</f>
        <v>0</v>
      </c>
      <c r="BF193" s="106">
        <f>IF(U193="snížená",N193,0)</f>
        <v>0</v>
      </c>
      <c r="BG193" s="106">
        <f>IF(U193="zákl. přenesená",N193,0)</f>
        <v>0</v>
      </c>
      <c r="BH193" s="106">
        <f>IF(U193="sníž. přenesená",N193,0)</f>
        <v>0</v>
      </c>
      <c r="BI193" s="106">
        <f>IF(U193="nulová",N193,0)</f>
        <v>0</v>
      </c>
      <c r="BJ193" s="14" t="s">
        <v>23</v>
      </c>
      <c r="BK193" s="106">
        <f>ROUND(L193*K193,2)</f>
        <v>0</v>
      </c>
      <c r="BL193" s="14" t="s">
        <v>266</v>
      </c>
      <c r="BM193" s="14" t="s">
        <v>341</v>
      </c>
    </row>
    <row r="194" spans="2:65" s="10" customFormat="1" ht="22.5" customHeight="1" x14ac:dyDescent="0.3">
      <c r="B194" s="170"/>
      <c r="C194" s="171"/>
      <c r="D194" s="171"/>
      <c r="E194" s="172" t="s">
        <v>21</v>
      </c>
      <c r="F194" s="253" t="s">
        <v>193</v>
      </c>
      <c r="G194" s="254"/>
      <c r="H194" s="254"/>
      <c r="I194" s="254"/>
      <c r="J194" s="171"/>
      <c r="K194" s="173">
        <v>4</v>
      </c>
      <c r="L194" s="171"/>
      <c r="M194" s="171"/>
      <c r="N194" s="171"/>
      <c r="O194" s="171"/>
      <c r="P194" s="171"/>
      <c r="Q194" s="171"/>
      <c r="R194" s="174"/>
      <c r="T194" s="175"/>
      <c r="U194" s="171"/>
      <c r="V194" s="171"/>
      <c r="W194" s="171"/>
      <c r="X194" s="171"/>
      <c r="Y194" s="171"/>
      <c r="Z194" s="171"/>
      <c r="AA194" s="176"/>
      <c r="AT194" s="177" t="s">
        <v>196</v>
      </c>
      <c r="AU194" s="177" t="s">
        <v>145</v>
      </c>
      <c r="AV194" s="10" t="s">
        <v>145</v>
      </c>
      <c r="AW194" s="10" t="s">
        <v>38</v>
      </c>
      <c r="AX194" s="10" t="s">
        <v>80</v>
      </c>
      <c r="AY194" s="177" t="s">
        <v>188</v>
      </c>
    </row>
    <row r="195" spans="2:65" s="1" customFormat="1" ht="49.9" customHeight="1" x14ac:dyDescent="0.35">
      <c r="B195" s="31"/>
      <c r="C195" s="32"/>
      <c r="D195" s="154" t="s">
        <v>342</v>
      </c>
      <c r="E195" s="32"/>
      <c r="F195" s="32"/>
      <c r="G195" s="32"/>
      <c r="H195" s="32"/>
      <c r="I195" s="32"/>
      <c r="J195" s="32"/>
      <c r="K195" s="32"/>
      <c r="L195" s="32"/>
      <c r="M195" s="32"/>
      <c r="N195" s="270">
        <f t="shared" ref="N195:N200" si="5">BK195</f>
        <v>0</v>
      </c>
      <c r="O195" s="271"/>
      <c r="P195" s="271"/>
      <c r="Q195" s="271"/>
      <c r="R195" s="33"/>
      <c r="T195" s="74"/>
      <c r="U195" s="32"/>
      <c r="V195" s="32"/>
      <c r="W195" s="32"/>
      <c r="X195" s="32"/>
      <c r="Y195" s="32"/>
      <c r="Z195" s="32"/>
      <c r="AA195" s="75"/>
      <c r="AT195" s="14" t="s">
        <v>79</v>
      </c>
      <c r="AU195" s="14" t="s">
        <v>80</v>
      </c>
      <c r="AY195" s="14" t="s">
        <v>343</v>
      </c>
      <c r="BK195" s="106">
        <f>SUM(BK196:BK200)</f>
        <v>0</v>
      </c>
    </row>
    <row r="196" spans="2:65" s="1" customFormat="1" ht="22.35" customHeight="1" x14ac:dyDescent="0.3">
      <c r="B196" s="31"/>
      <c r="C196" s="182" t="s">
        <v>21</v>
      </c>
      <c r="D196" s="182" t="s">
        <v>189</v>
      </c>
      <c r="E196" s="183" t="s">
        <v>21</v>
      </c>
      <c r="F196" s="260" t="s">
        <v>21</v>
      </c>
      <c r="G196" s="261"/>
      <c r="H196" s="261"/>
      <c r="I196" s="261"/>
      <c r="J196" s="184" t="s">
        <v>21</v>
      </c>
      <c r="K196" s="185"/>
      <c r="L196" s="251"/>
      <c r="M196" s="250"/>
      <c r="N196" s="252">
        <f t="shared" si="5"/>
        <v>0</v>
      </c>
      <c r="O196" s="250"/>
      <c r="P196" s="250"/>
      <c r="Q196" s="250"/>
      <c r="R196" s="33"/>
      <c r="T196" s="167" t="s">
        <v>21</v>
      </c>
      <c r="U196" s="186" t="s">
        <v>45</v>
      </c>
      <c r="V196" s="32"/>
      <c r="W196" s="32"/>
      <c r="X196" s="32"/>
      <c r="Y196" s="32"/>
      <c r="Z196" s="32"/>
      <c r="AA196" s="75"/>
      <c r="AT196" s="14" t="s">
        <v>343</v>
      </c>
      <c r="AU196" s="14" t="s">
        <v>23</v>
      </c>
      <c r="AY196" s="14" t="s">
        <v>343</v>
      </c>
      <c r="BE196" s="106">
        <f>IF(U196="základní",N196,0)</f>
        <v>0</v>
      </c>
      <c r="BF196" s="106">
        <f>IF(U196="snížená",N196,0)</f>
        <v>0</v>
      </c>
      <c r="BG196" s="106">
        <f>IF(U196="zákl. přenesená",N196,0)</f>
        <v>0</v>
      </c>
      <c r="BH196" s="106">
        <f>IF(U196="sníž. přenesená",N196,0)</f>
        <v>0</v>
      </c>
      <c r="BI196" s="106">
        <f>IF(U196="nulová",N196,0)</f>
        <v>0</v>
      </c>
      <c r="BJ196" s="14" t="s">
        <v>23</v>
      </c>
      <c r="BK196" s="106">
        <f>L196*K196</f>
        <v>0</v>
      </c>
    </row>
    <row r="197" spans="2:65" s="1" customFormat="1" ht="22.35" customHeight="1" x14ac:dyDescent="0.3">
      <c r="B197" s="31"/>
      <c r="C197" s="182" t="s">
        <v>21</v>
      </c>
      <c r="D197" s="182" t="s">
        <v>189</v>
      </c>
      <c r="E197" s="183" t="s">
        <v>21</v>
      </c>
      <c r="F197" s="260" t="s">
        <v>21</v>
      </c>
      <c r="G197" s="261"/>
      <c r="H197" s="261"/>
      <c r="I197" s="261"/>
      <c r="J197" s="184" t="s">
        <v>21</v>
      </c>
      <c r="K197" s="185"/>
      <c r="L197" s="251"/>
      <c r="M197" s="250"/>
      <c r="N197" s="252">
        <f t="shared" si="5"/>
        <v>0</v>
      </c>
      <c r="O197" s="250"/>
      <c r="P197" s="250"/>
      <c r="Q197" s="250"/>
      <c r="R197" s="33"/>
      <c r="T197" s="167" t="s">
        <v>21</v>
      </c>
      <c r="U197" s="186" t="s">
        <v>45</v>
      </c>
      <c r="V197" s="32"/>
      <c r="W197" s="32"/>
      <c r="X197" s="32"/>
      <c r="Y197" s="32"/>
      <c r="Z197" s="32"/>
      <c r="AA197" s="75"/>
      <c r="AT197" s="14" t="s">
        <v>343</v>
      </c>
      <c r="AU197" s="14" t="s">
        <v>23</v>
      </c>
      <c r="AY197" s="14" t="s">
        <v>343</v>
      </c>
      <c r="BE197" s="106">
        <f>IF(U197="základní",N197,0)</f>
        <v>0</v>
      </c>
      <c r="BF197" s="106">
        <f>IF(U197="snížená",N197,0)</f>
        <v>0</v>
      </c>
      <c r="BG197" s="106">
        <f>IF(U197="zákl. přenesená",N197,0)</f>
        <v>0</v>
      </c>
      <c r="BH197" s="106">
        <f>IF(U197="sníž. přenesená",N197,0)</f>
        <v>0</v>
      </c>
      <c r="BI197" s="106">
        <f>IF(U197="nulová",N197,0)</f>
        <v>0</v>
      </c>
      <c r="BJ197" s="14" t="s">
        <v>23</v>
      </c>
      <c r="BK197" s="106">
        <f>L197*K197</f>
        <v>0</v>
      </c>
    </row>
    <row r="198" spans="2:65" s="1" customFormat="1" ht="22.35" customHeight="1" x14ac:dyDescent="0.3">
      <c r="B198" s="31"/>
      <c r="C198" s="182" t="s">
        <v>21</v>
      </c>
      <c r="D198" s="182" t="s">
        <v>189</v>
      </c>
      <c r="E198" s="183" t="s">
        <v>21</v>
      </c>
      <c r="F198" s="260" t="s">
        <v>21</v>
      </c>
      <c r="G198" s="261"/>
      <c r="H198" s="261"/>
      <c r="I198" s="261"/>
      <c r="J198" s="184" t="s">
        <v>21</v>
      </c>
      <c r="K198" s="185"/>
      <c r="L198" s="251"/>
      <c r="M198" s="250"/>
      <c r="N198" s="252">
        <f t="shared" si="5"/>
        <v>0</v>
      </c>
      <c r="O198" s="250"/>
      <c r="P198" s="250"/>
      <c r="Q198" s="250"/>
      <c r="R198" s="33"/>
      <c r="T198" s="167" t="s">
        <v>21</v>
      </c>
      <c r="U198" s="186" t="s">
        <v>45</v>
      </c>
      <c r="V198" s="32"/>
      <c r="W198" s="32"/>
      <c r="X198" s="32"/>
      <c r="Y198" s="32"/>
      <c r="Z198" s="32"/>
      <c r="AA198" s="75"/>
      <c r="AT198" s="14" t="s">
        <v>343</v>
      </c>
      <c r="AU198" s="14" t="s">
        <v>23</v>
      </c>
      <c r="AY198" s="14" t="s">
        <v>343</v>
      </c>
      <c r="BE198" s="106">
        <f>IF(U198="základní",N198,0)</f>
        <v>0</v>
      </c>
      <c r="BF198" s="106">
        <f>IF(U198="snížená",N198,0)</f>
        <v>0</v>
      </c>
      <c r="BG198" s="106">
        <f>IF(U198="zákl. přenesená",N198,0)</f>
        <v>0</v>
      </c>
      <c r="BH198" s="106">
        <f>IF(U198="sníž. přenesená",N198,0)</f>
        <v>0</v>
      </c>
      <c r="BI198" s="106">
        <f>IF(U198="nulová",N198,0)</f>
        <v>0</v>
      </c>
      <c r="BJ198" s="14" t="s">
        <v>23</v>
      </c>
      <c r="BK198" s="106">
        <f>L198*K198</f>
        <v>0</v>
      </c>
    </row>
    <row r="199" spans="2:65" s="1" customFormat="1" ht="22.35" customHeight="1" x14ac:dyDescent="0.3">
      <c r="B199" s="31"/>
      <c r="C199" s="182" t="s">
        <v>21</v>
      </c>
      <c r="D199" s="182" t="s">
        <v>189</v>
      </c>
      <c r="E199" s="183" t="s">
        <v>21</v>
      </c>
      <c r="F199" s="260" t="s">
        <v>21</v>
      </c>
      <c r="G199" s="261"/>
      <c r="H199" s="261"/>
      <c r="I199" s="261"/>
      <c r="J199" s="184" t="s">
        <v>21</v>
      </c>
      <c r="K199" s="185"/>
      <c r="L199" s="251"/>
      <c r="M199" s="250"/>
      <c r="N199" s="252">
        <f t="shared" si="5"/>
        <v>0</v>
      </c>
      <c r="O199" s="250"/>
      <c r="P199" s="250"/>
      <c r="Q199" s="250"/>
      <c r="R199" s="33"/>
      <c r="T199" s="167" t="s">
        <v>21</v>
      </c>
      <c r="U199" s="186" t="s">
        <v>45</v>
      </c>
      <c r="V199" s="32"/>
      <c r="W199" s="32"/>
      <c r="X199" s="32"/>
      <c r="Y199" s="32"/>
      <c r="Z199" s="32"/>
      <c r="AA199" s="75"/>
      <c r="AT199" s="14" t="s">
        <v>343</v>
      </c>
      <c r="AU199" s="14" t="s">
        <v>23</v>
      </c>
      <c r="AY199" s="14" t="s">
        <v>343</v>
      </c>
      <c r="BE199" s="106">
        <f>IF(U199="základní",N199,0)</f>
        <v>0</v>
      </c>
      <c r="BF199" s="106">
        <f>IF(U199="snížená",N199,0)</f>
        <v>0</v>
      </c>
      <c r="BG199" s="106">
        <f>IF(U199="zákl. přenesená",N199,0)</f>
        <v>0</v>
      </c>
      <c r="BH199" s="106">
        <f>IF(U199="sníž. přenesená",N199,0)</f>
        <v>0</v>
      </c>
      <c r="BI199" s="106">
        <f>IF(U199="nulová",N199,0)</f>
        <v>0</v>
      </c>
      <c r="BJ199" s="14" t="s">
        <v>23</v>
      </c>
      <c r="BK199" s="106">
        <f>L199*K199</f>
        <v>0</v>
      </c>
    </row>
    <row r="200" spans="2:65" s="1" customFormat="1" ht="22.35" customHeight="1" x14ac:dyDescent="0.3">
      <c r="B200" s="31"/>
      <c r="C200" s="182" t="s">
        <v>21</v>
      </c>
      <c r="D200" s="182" t="s">
        <v>189</v>
      </c>
      <c r="E200" s="183" t="s">
        <v>21</v>
      </c>
      <c r="F200" s="260" t="s">
        <v>21</v>
      </c>
      <c r="G200" s="261"/>
      <c r="H200" s="261"/>
      <c r="I200" s="261"/>
      <c r="J200" s="184" t="s">
        <v>21</v>
      </c>
      <c r="K200" s="185"/>
      <c r="L200" s="251"/>
      <c r="M200" s="250"/>
      <c r="N200" s="252">
        <f t="shared" si="5"/>
        <v>0</v>
      </c>
      <c r="O200" s="250"/>
      <c r="P200" s="250"/>
      <c r="Q200" s="250"/>
      <c r="R200" s="33"/>
      <c r="T200" s="167" t="s">
        <v>21</v>
      </c>
      <c r="U200" s="186" t="s">
        <v>45</v>
      </c>
      <c r="V200" s="52"/>
      <c r="W200" s="52"/>
      <c r="X200" s="52"/>
      <c r="Y200" s="52"/>
      <c r="Z200" s="52"/>
      <c r="AA200" s="54"/>
      <c r="AT200" s="14" t="s">
        <v>343</v>
      </c>
      <c r="AU200" s="14" t="s">
        <v>23</v>
      </c>
      <c r="AY200" s="14" t="s">
        <v>343</v>
      </c>
      <c r="BE200" s="106">
        <f>IF(U200="základní",N200,0)</f>
        <v>0</v>
      </c>
      <c r="BF200" s="106">
        <f>IF(U200="snížená",N200,0)</f>
        <v>0</v>
      </c>
      <c r="BG200" s="106">
        <f>IF(U200="zákl. přenesená",N200,0)</f>
        <v>0</v>
      </c>
      <c r="BH200" s="106">
        <f>IF(U200="sníž. přenesená",N200,0)</f>
        <v>0</v>
      </c>
      <c r="BI200" s="106">
        <f>IF(U200="nulová",N200,0)</f>
        <v>0</v>
      </c>
      <c r="BJ200" s="14" t="s">
        <v>23</v>
      </c>
      <c r="BK200" s="106">
        <f>L200*K200</f>
        <v>0</v>
      </c>
    </row>
    <row r="201" spans="2:65" s="1" customFormat="1" ht="6.95" customHeight="1" x14ac:dyDescent="0.3">
      <c r="B201" s="55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7"/>
    </row>
  </sheetData>
  <sheetProtection password="CC35" sheet="1" objects="1" scenarios="1" formatColumns="0" formatRows="0" sort="0" autoFilter="0"/>
  <mergeCells count="222">
    <mergeCell ref="H1:K1"/>
    <mergeCell ref="S2:AC2"/>
    <mergeCell ref="F199:I199"/>
    <mergeCell ref="L199:M199"/>
    <mergeCell ref="N199:Q199"/>
    <mergeCell ref="F200:I200"/>
    <mergeCell ref="L200:M200"/>
    <mergeCell ref="N200:Q200"/>
    <mergeCell ref="N124:Q124"/>
    <mergeCell ref="N125:Q125"/>
    <mergeCell ref="N126:Q126"/>
    <mergeCell ref="N150:Q150"/>
    <mergeCell ref="N167:Q167"/>
    <mergeCell ref="N180:Q180"/>
    <mergeCell ref="N184:Q184"/>
    <mergeCell ref="N186:Q186"/>
    <mergeCell ref="N187:Q187"/>
    <mergeCell ref="N195:Q195"/>
    <mergeCell ref="F194:I194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L193:M193"/>
    <mergeCell ref="N193:Q193"/>
    <mergeCell ref="F183:I183"/>
    <mergeCell ref="L183:M183"/>
    <mergeCell ref="N183:Q183"/>
    <mergeCell ref="F185:I185"/>
    <mergeCell ref="L185:M185"/>
    <mergeCell ref="N185:Q185"/>
    <mergeCell ref="F188:I188"/>
    <mergeCell ref="L188:M188"/>
    <mergeCell ref="N188:Q188"/>
    <mergeCell ref="F178:I178"/>
    <mergeCell ref="L178:M178"/>
    <mergeCell ref="N178:Q178"/>
    <mergeCell ref="F179:I179"/>
    <mergeCell ref="F181:I181"/>
    <mergeCell ref="L181:M181"/>
    <mergeCell ref="N181:Q181"/>
    <mergeCell ref="F182:I182"/>
    <mergeCell ref="L182:M182"/>
    <mergeCell ref="N182:Q182"/>
    <mergeCell ref="F173:I173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1:I151"/>
    <mergeCell ref="L151:M151"/>
    <mergeCell ref="N151:Q151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L140:M140"/>
    <mergeCell ref="N140:Q140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L129:M129"/>
    <mergeCell ref="N129:Q129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96:D201">
      <formula1>"K,M"</formula1>
    </dataValidation>
    <dataValidation type="list" allowBlank="1" showInputMessage="1" showErrorMessage="1" error="Povoleny jsou hodnoty základní, snížená, zákl. přenesená, sníž. přenesená, nulová." sqref="U196:U201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90</v>
      </c>
      <c r="AZ2" s="115" t="s">
        <v>143</v>
      </c>
      <c r="BA2" s="115" t="s">
        <v>21</v>
      </c>
      <c r="BB2" s="115" t="s">
        <v>21</v>
      </c>
      <c r="BC2" s="115" t="s">
        <v>344</v>
      </c>
      <c r="BD2" s="115" t="s">
        <v>145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  <c r="AZ3" s="115" t="s">
        <v>146</v>
      </c>
      <c r="BA3" s="115" t="s">
        <v>21</v>
      </c>
      <c r="BB3" s="115" t="s">
        <v>21</v>
      </c>
      <c r="BC3" s="115" t="s">
        <v>345</v>
      </c>
      <c r="BD3" s="115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  <c r="AZ4" s="115" t="s">
        <v>346</v>
      </c>
      <c r="BA4" s="115" t="s">
        <v>21</v>
      </c>
      <c r="BB4" s="115" t="s">
        <v>21</v>
      </c>
      <c r="BC4" s="115" t="s">
        <v>23</v>
      </c>
      <c r="BD4" s="115" t="s">
        <v>145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347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N96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ROUND((((SUM(BE96:BE103)+SUM(BE121:BE166))+SUM(BE168:BE172))),2)</f>
        <v>0</v>
      </c>
      <c r="I32" s="208"/>
      <c r="J32" s="208"/>
      <c r="K32" s="32"/>
      <c r="L32" s="32"/>
      <c r="M32" s="235">
        <f>ROUND(((ROUND((SUM(BE96:BE103)+SUM(BE121:BE166)), 2)*F32)+SUM(BE168:BE172)*F32),2)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ROUND((((SUM(BF96:BF103)+SUM(BF121:BF166))+SUM(BF168:BF172))),2)</f>
        <v>0</v>
      </c>
      <c r="I33" s="208"/>
      <c r="J33" s="208"/>
      <c r="K33" s="32"/>
      <c r="L33" s="32"/>
      <c r="M33" s="235">
        <f>ROUND(((ROUND((SUM(BF96:BF103)+SUM(BF121:BF166)), 2)*F33)+SUM(BF168:BF172)*F33),2)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ROUND((((SUM(BG96:BG103)+SUM(BG121:BG166))+SUM(BG168:BG172))),2)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ROUND((((SUM(BH96:BH103)+SUM(BH121:BH166))+SUM(BH168:BH172))),2)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ROUND((((SUM(BI96:BI103)+SUM(BI121:BI166))+SUM(BI168:BI172))),2)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01.2 - Zpevněné plochy - 2.etapa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N121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N122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N123</f>
        <v>0</v>
      </c>
      <c r="O90" s="242"/>
      <c r="P90" s="242"/>
      <c r="Q90" s="242"/>
      <c r="R90" s="134"/>
      <c r="T90" s="135"/>
      <c r="U90" s="135"/>
    </row>
    <row r="91" spans="2:47" s="7" customFormat="1" ht="19.899999999999999" customHeight="1" x14ac:dyDescent="0.3">
      <c r="B91" s="132"/>
      <c r="C91" s="133"/>
      <c r="D91" s="102" t="s">
        <v>158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5">
        <f>N147</f>
        <v>0</v>
      </c>
      <c r="O91" s="242"/>
      <c r="P91" s="242"/>
      <c r="Q91" s="242"/>
      <c r="R91" s="134"/>
      <c r="T91" s="135"/>
      <c r="U91" s="135"/>
    </row>
    <row r="92" spans="2:47" s="7" customFormat="1" ht="19.899999999999999" customHeight="1" x14ac:dyDescent="0.3">
      <c r="B92" s="132"/>
      <c r="C92" s="133"/>
      <c r="D92" s="102" t="s">
        <v>159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N160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161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N165</f>
        <v>0</v>
      </c>
      <c r="O93" s="242"/>
      <c r="P93" s="242"/>
      <c r="Q93" s="242"/>
      <c r="R93" s="134"/>
      <c r="T93" s="135"/>
      <c r="U93" s="135"/>
    </row>
    <row r="94" spans="2:47" s="6" customFormat="1" ht="21.75" customHeight="1" x14ac:dyDescent="0.35">
      <c r="B94" s="127"/>
      <c r="C94" s="128"/>
      <c r="D94" s="129" t="s">
        <v>164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43">
        <f>N167</f>
        <v>0</v>
      </c>
      <c r="O94" s="241"/>
      <c r="P94" s="241"/>
      <c r="Q94" s="241"/>
      <c r="R94" s="130"/>
      <c r="T94" s="131"/>
      <c r="U94" s="131"/>
    </row>
    <row r="95" spans="2:47" s="1" customFormat="1" ht="21.75" customHeight="1" x14ac:dyDescent="0.3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  <c r="T95" s="125"/>
      <c r="U95" s="125"/>
    </row>
    <row r="96" spans="2:47" s="1" customFormat="1" ht="29.25" customHeight="1" x14ac:dyDescent="0.3">
      <c r="B96" s="31"/>
      <c r="C96" s="126" t="s">
        <v>165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244">
        <f>ROUND(N97+N98+N99+N100+N101+N102,2)</f>
        <v>0</v>
      </c>
      <c r="O96" s="208"/>
      <c r="P96" s="208"/>
      <c r="Q96" s="208"/>
      <c r="R96" s="33"/>
      <c r="T96" s="136"/>
      <c r="U96" s="137" t="s">
        <v>44</v>
      </c>
    </row>
    <row r="97" spans="2:65" s="1" customFormat="1" ht="18" customHeight="1" x14ac:dyDescent="0.3">
      <c r="B97" s="31"/>
      <c r="C97" s="32"/>
      <c r="D97" s="226" t="s">
        <v>166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ref="BE97:BE102" si="0">IF(U97="základní",N97,0)</f>
        <v>0</v>
      </c>
      <c r="BF97" s="142">
        <f t="shared" ref="BF97:BF102" si="1">IF(U97="snížená",N97,0)</f>
        <v>0</v>
      </c>
      <c r="BG97" s="142">
        <f t="shared" ref="BG97:BG102" si="2">IF(U97="zákl. přenesená",N97,0)</f>
        <v>0</v>
      </c>
      <c r="BH97" s="142">
        <f t="shared" ref="BH97:BH102" si="3">IF(U97="sníž. přenesená",N97,0)</f>
        <v>0</v>
      </c>
      <c r="BI97" s="142">
        <f t="shared" ref="BI97:BI102" si="4">IF(U97="nulová",N97,0)</f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168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226" t="s">
        <v>169</v>
      </c>
      <c r="E99" s="208"/>
      <c r="F99" s="208"/>
      <c r="G99" s="208"/>
      <c r="H99" s="208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74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167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8" customHeight="1" x14ac:dyDescent="0.3">
      <c r="B100" s="31"/>
      <c r="C100" s="32"/>
      <c r="D100" s="226" t="s">
        <v>170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171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102" t="s">
        <v>172</v>
      </c>
      <c r="E102" s="32"/>
      <c r="F102" s="32"/>
      <c r="G102" s="32"/>
      <c r="H102" s="32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143"/>
      <c r="U102" s="144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173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3.5" x14ac:dyDescent="0.3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  <c r="T103" s="125"/>
      <c r="U103" s="125"/>
    </row>
    <row r="104" spans="2:65" s="1" customFormat="1" ht="29.25" customHeight="1" x14ac:dyDescent="0.3">
      <c r="B104" s="31"/>
      <c r="C104" s="113" t="s">
        <v>141</v>
      </c>
      <c r="D104" s="114"/>
      <c r="E104" s="114"/>
      <c r="F104" s="114"/>
      <c r="G104" s="114"/>
      <c r="H104" s="114"/>
      <c r="I104" s="114"/>
      <c r="J104" s="114"/>
      <c r="K104" s="114"/>
      <c r="L104" s="229">
        <f>ROUND(SUM(N88+N96),2)</f>
        <v>0</v>
      </c>
      <c r="M104" s="239"/>
      <c r="N104" s="239"/>
      <c r="O104" s="239"/>
      <c r="P104" s="239"/>
      <c r="Q104" s="239"/>
      <c r="R104" s="33"/>
      <c r="T104" s="125"/>
      <c r="U104" s="125"/>
    </row>
    <row r="105" spans="2:65" s="1" customFormat="1" ht="6.95" customHeight="1" x14ac:dyDescent="0.3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  <c r="T105" s="125"/>
      <c r="U105" s="125"/>
    </row>
    <row r="109" spans="2:65" s="1" customFormat="1" ht="6.95" customHeight="1" x14ac:dyDescent="0.3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65" s="1" customFormat="1" ht="36.950000000000003" customHeight="1" x14ac:dyDescent="0.3">
      <c r="B110" s="31"/>
      <c r="C110" s="189" t="s">
        <v>174</v>
      </c>
      <c r="D110" s="208"/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30" customHeight="1" x14ac:dyDescent="0.3">
      <c r="B112" s="31"/>
      <c r="C112" s="26" t="s">
        <v>17</v>
      </c>
      <c r="D112" s="32"/>
      <c r="E112" s="32"/>
      <c r="F112" s="231" t="str">
        <f>F6</f>
        <v>Revitalizace náměstí Míru v Kroměříži</v>
      </c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32"/>
      <c r="R112" s="33"/>
    </row>
    <row r="113" spans="2:65" s="1" customFormat="1" ht="36.950000000000003" customHeight="1" x14ac:dyDescent="0.3">
      <c r="B113" s="31"/>
      <c r="C113" s="65" t="s">
        <v>148</v>
      </c>
      <c r="D113" s="32"/>
      <c r="E113" s="32"/>
      <c r="F113" s="209" t="str">
        <f>F7</f>
        <v>SO 01.2 - Zpevněné plochy - 2.etapa</v>
      </c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32"/>
      <c r="R113" s="33"/>
    </row>
    <row r="114" spans="2:65" s="1" customFormat="1" ht="6.95" customHeight="1" x14ac:dyDescent="0.3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8" customHeight="1" x14ac:dyDescent="0.3">
      <c r="B115" s="31"/>
      <c r="C115" s="26" t="s">
        <v>24</v>
      </c>
      <c r="D115" s="32"/>
      <c r="E115" s="32"/>
      <c r="F115" s="24" t="str">
        <f>F9</f>
        <v xml:space="preserve"> </v>
      </c>
      <c r="G115" s="32"/>
      <c r="H115" s="32"/>
      <c r="I115" s="32"/>
      <c r="J115" s="32"/>
      <c r="K115" s="26" t="s">
        <v>26</v>
      </c>
      <c r="L115" s="32"/>
      <c r="M115" s="237" t="str">
        <f>IF(O9="","",O9)</f>
        <v>21. 3. 2018</v>
      </c>
      <c r="N115" s="208"/>
      <c r="O115" s="208"/>
      <c r="P115" s="208"/>
      <c r="Q115" s="32"/>
      <c r="R115" s="33"/>
    </row>
    <row r="116" spans="2:65" s="1" customFormat="1" ht="6.9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 x14ac:dyDescent="0.3">
      <c r="B117" s="31"/>
      <c r="C117" s="26" t="s">
        <v>30</v>
      </c>
      <c r="D117" s="32"/>
      <c r="E117" s="32"/>
      <c r="F117" s="24" t="str">
        <f>E12</f>
        <v>Město Kroměříž</v>
      </c>
      <c r="G117" s="32"/>
      <c r="H117" s="32"/>
      <c r="I117" s="32"/>
      <c r="J117" s="32"/>
      <c r="K117" s="26" t="s">
        <v>36</v>
      </c>
      <c r="L117" s="32"/>
      <c r="M117" s="194" t="str">
        <f>E18</f>
        <v>Ing.Alena Vránová</v>
      </c>
      <c r="N117" s="208"/>
      <c r="O117" s="208"/>
      <c r="P117" s="208"/>
      <c r="Q117" s="208"/>
      <c r="R117" s="33"/>
    </row>
    <row r="118" spans="2:65" s="1" customFormat="1" ht="14.45" customHeight="1" x14ac:dyDescent="0.3">
      <c r="B118" s="31"/>
      <c r="C118" s="26" t="s">
        <v>34</v>
      </c>
      <c r="D118" s="32"/>
      <c r="E118" s="32"/>
      <c r="F118" s="24" t="str">
        <f>IF(E15="","",E15)</f>
        <v>Vyplň údaj</v>
      </c>
      <c r="G118" s="32"/>
      <c r="H118" s="32"/>
      <c r="I118" s="32"/>
      <c r="J118" s="32"/>
      <c r="K118" s="26" t="s">
        <v>39</v>
      </c>
      <c r="L118" s="32"/>
      <c r="M118" s="194" t="str">
        <f>E21</f>
        <v>Ing.Alena Vránová</v>
      </c>
      <c r="N118" s="208"/>
      <c r="O118" s="208"/>
      <c r="P118" s="208"/>
      <c r="Q118" s="208"/>
      <c r="R118" s="33"/>
    </row>
    <row r="119" spans="2:65" s="1" customFormat="1" ht="10.35" customHeight="1" x14ac:dyDescent="0.3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8" customFormat="1" ht="29.25" customHeight="1" x14ac:dyDescent="0.3">
      <c r="B120" s="145"/>
      <c r="C120" s="146" t="s">
        <v>175</v>
      </c>
      <c r="D120" s="147" t="s">
        <v>176</v>
      </c>
      <c r="E120" s="147" t="s">
        <v>62</v>
      </c>
      <c r="F120" s="245" t="s">
        <v>177</v>
      </c>
      <c r="G120" s="246"/>
      <c r="H120" s="246"/>
      <c r="I120" s="246"/>
      <c r="J120" s="147" t="s">
        <v>178</v>
      </c>
      <c r="K120" s="147" t="s">
        <v>179</v>
      </c>
      <c r="L120" s="247" t="s">
        <v>180</v>
      </c>
      <c r="M120" s="246"/>
      <c r="N120" s="245" t="s">
        <v>153</v>
      </c>
      <c r="O120" s="246"/>
      <c r="P120" s="246"/>
      <c r="Q120" s="248"/>
      <c r="R120" s="148"/>
      <c r="T120" s="77" t="s">
        <v>181</v>
      </c>
      <c r="U120" s="78" t="s">
        <v>44</v>
      </c>
      <c r="V120" s="78" t="s">
        <v>182</v>
      </c>
      <c r="W120" s="78" t="s">
        <v>183</v>
      </c>
      <c r="X120" s="78" t="s">
        <v>184</v>
      </c>
      <c r="Y120" s="78" t="s">
        <v>185</v>
      </c>
      <c r="Z120" s="78" t="s">
        <v>186</v>
      </c>
      <c r="AA120" s="79" t="s">
        <v>187</v>
      </c>
    </row>
    <row r="121" spans="2:65" s="1" customFormat="1" ht="29.25" customHeight="1" x14ac:dyDescent="0.35">
      <c r="B121" s="31"/>
      <c r="C121" s="81" t="s">
        <v>150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262">
        <f>BK121</f>
        <v>0</v>
      </c>
      <c r="O121" s="263"/>
      <c r="P121" s="263"/>
      <c r="Q121" s="263"/>
      <c r="R121" s="33"/>
      <c r="T121" s="80"/>
      <c r="U121" s="47"/>
      <c r="V121" s="47"/>
      <c r="W121" s="149">
        <f>W122+W167</f>
        <v>0</v>
      </c>
      <c r="X121" s="47"/>
      <c r="Y121" s="149">
        <f>Y122+Y167</f>
        <v>61.804000000000002</v>
      </c>
      <c r="Z121" s="47"/>
      <c r="AA121" s="150">
        <f>AA122+AA167</f>
        <v>0</v>
      </c>
      <c r="AT121" s="14" t="s">
        <v>79</v>
      </c>
      <c r="AU121" s="14" t="s">
        <v>155</v>
      </c>
      <c r="BK121" s="151">
        <f>BK122+BK167</f>
        <v>0</v>
      </c>
    </row>
    <row r="122" spans="2:65" s="9" customFormat="1" ht="37.35" customHeight="1" x14ac:dyDescent="0.35">
      <c r="B122" s="152"/>
      <c r="C122" s="153"/>
      <c r="D122" s="154" t="s">
        <v>156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243">
        <f>BK122</f>
        <v>0</v>
      </c>
      <c r="O122" s="240"/>
      <c r="P122" s="240"/>
      <c r="Q122" s="240"/>
      <c r="R122" s="155"/>
      <c r="T122" s="156"/>
      <c r="U122" s="153"/>
      <c r="V122" s="153"/>
      <c r="W122" s="157">
        <f>W123+W147+W160+W165</f>
        <v>0</v>
      </c>
      <c r="X122" s="153"/>
      <c r="Y122" s="157">
        <f>Y123+Y147+Y160+Y165</f>
        <v>61.804000000000002</v>
      </c>
      <c r="Z122" s="153"/>
      <c r="AA122" s="158">
        <f>AA123+AA147+AA160+AA165</f>
        <v>0</v>
      </c>
      <c r="AR122" s="159" t="s">
        <v>23</v>
      </c>
      <c r="AT122" s="160" t="s">
        <v>79</v>
      </c>
      <c r="AU122" s="160" t="s">
        <v>80</v>
      </c>
      <c r="AY122" s="159" t="s">
        <v>188</v>
      </c>
      <c r="BK122" s="161">
        <f>BK123+BK147+BK160+BK165</f>
        <v>0</v>
      </c>
    </row>
    <row r="123" spans="2:65" s="9" customFormat="1" ht="19.899999999999999" customHeight="1" x14ac:dyDescent="0.3">
      <c r="B123" s="152"/>
      <c r="C123" s="153"/>
      <c r="D123" s="162" t="s">
        <v>157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64">
        <f>BK123</f>
        <v>0</v>
      </c>
      <c r="O123" s="265"/>
      <c r="P123" s="265"/>
      <c r="Q123" s="265"/>
      <c r="R123" s="155"/>
      <c r="T123" s="156"/>
      <c r="U123" s="153"/>
      <c r="V123" s="153"/>
      <c r="W123" s="157">
        <f>SUM(W124:W146)</f>
        <v>0</v>
      </c>
      <c r="X123" s="153"/>
      <c r="Y123" s="157">
        <f>SUM(Y124:Y146)</f>
        <v>0</v>
      </c>
      <c r="Z123" s="153"/>
      <c r="AA123" s="158">
        <f>SUM(AA124:AA146)</f>
        <v>0</v>
      </c>
      <c r="AR123" s="159" t="s">
        <v>23</v>
      </c>
      <c r="AT123" s="160" t="s">
        <v>79</v>
      </c>
      <c r="AU123" s="160" t="s">
        <v>23</v>
      </c>
      <c r="AY123" s="159" t="s">
        <v>188</v>
      </c>
      <c r="BK123" s="161">
        <f>SUM(BK124:BK146)</f>
        <v>0</v>
      </c>
    </row>
    <row r="124" spans="2:65" s="1" customFormat="1" ht="31.5" customHeight="1" x14ac:dyDescent="0.3">
      <c r="B124" s="31"/>
      <c r="C124" s="163" t="s">
        <v>23</v>
      </c>
      <c r="D124" s="163" t="s">
        <v>189</v>
      </c>
      <c r="E124" s="164" t="s">
        <v>206</v>
      </c>
      <c r="F124" s="249" t="s">
        <v>207</v>
      </c>
      <c r="G124" s="250"/>
      <c r="H124" s="250"/>
      <c r="I124" s="250"/>
      <c r="J124" s="165" t="s">
        <v>208</v>
      </c>
      <c r="K124" s="166">
        <v>50</v>
      </c>
      <c r="L124" s="251">
        <v>0</v>
      </c>
      <c r="M124" s="250"/>
      <c r="N124" s="252">
        <f>ROUND(L124*K124,2)</f>
        <v>0</v>
      </c>
      <c r="O124" s="250"/>
      <c r="P124" s="250"/>
      <c r="Q124" s="250"/>
      <c r="R124" s="33"/>
      <c r="T124" s="167" t="s">
        <v>21</v>
      </c>
      <c r="U124" s="40" t="s">
        <v>45</v>
      </c>
      <c r="V124" s="32"/>
      <c r="W124" s="168">
        <f>V124*K124</f>
        <v>0</v>
      </c>
      <c r="X124" s="168">
        <v>0</v>
      </c>
      <c r="Y124" s="168">
        <f>X124*K124</f>
        <v>0</v>
      </c>
      <c r="Z124" s="168">
        <v>0</v>
      </c>
      <c r="AA124" s="169">
        <f>Z124*K124</f>
        <v>0</v>
      </c>
      <c r="AR124" s="14" t="s">
        <v>193</v>
      </c>
      <c r="AT124" s="14" t="s">
        <v>189</v>
      </c>
      <c r="AU124" s="14" t="s">
        <v>145</v>
      </c>
      <c r="AY124" s="14" t="s">
        <v>188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ROUND(L124*K124,2)</f>
        <v>0</v>
      </c>
      <c r="BL124" s="14" t="s">
        <v>193</v>
      </c>
      <c r="BM124" s="14" t="s">
        <v>348</v>
      </c>
    </row>
    <row r="125" spans="2:65" s="10" customFormat="1" ht="22.5" customHeight="1" x14ac:dyDescent="0.3">
      <c r="B125" s="170"/>
      <c r="C125" s="171"/>
      <c r="D125" s="171"/>
      <c r="E125" s="172" t="s">
        <v>21</v>
      </c>
      <c r="F125" s="253" t="s">
        <v>349</v>
      </c>
      <c r="G125" s="254"/>
      <c r="H125" s="254"/>
      <c r="I125" s="254"/>
      <c r="J125" s="171"/>
      <c r="K125" s="173">
        <v>50</v>
      </c>
      <c r="L125" s="171"/>
      <c r="M125" s="171"/>
      <c r="N125" s="171"/>
      <c r="O125" s="171"/>
      <c r="P125" s="171"/>
      <c r="Q125" s="171"/>
      <c r="R125" s="174"/>
      <c r="T125" s="175"/>
      <c r="U125" s="171"/>
      <c r="V125" s="171"/>
      <c r="W125" s="171"/>
      <c r="X125" s="171"/>
      <c r="Y125" s="171"/>
      <c r="Z125" s="171"/>
      <c r="AA125" s="176"/>
      <c r="AT125" s="177" t="s">
        <v>196</v>
      </c>
      <c r="AU125" s="177" t="s">
        <v>145</v>
      </c>
      <c r="AV125" s="10" t="s">
        <v>145</v>
      </c>
      <c r="AW125" s="10" t="s">
        <v>38</v>
      </c>
      <c r="AX125" s="10" t="s">
        <v>23</v>
      </c>
      <c r="AY125" s="177" t="s">
        <v>188</v>
      </c>
    </row>
    <row r="126" spans="2:65" s="1" customFormat="1" ht="31.5" customHeight="1" x14ac:dyDescent="0.3">
      <c r="B126" s="31"/>
      <c r="C126" s="163" t="s">
        <v>145</v>
      </c>
      <c r="D126" s="163" t="s">
        <v>189</v>
      </c>
      <c r="E126" s="164" t="s">
        <v>212</v>
      </c>
      <c r="F126" s="249" t="s">
        <v>213</v>
      </c>
      <c r="G126" s="250"/>
      <c r="H126" s="250"/>
      <c r="I126" s="250"/>
      <c r="J126" s="165" t="s">
        <v>208</v>
      </c>
      <c r="K126" s="166">
        <v>68.099999999999994</v>
      </c>
      <c r="L126" s="251">
        <v>0</v>
      </c>
      <c r="M126" s="250"/>
      <c r="N126" s="252">
        <f>ROUND(L126*K126,2)</f>
        <v>0</v>
      </c>
      <c r="O126" s="250"/>
      <c r="P126" s="250"/>
      <c r="Q126" s="250"/>
      <c r="R126" s="33"/>
      <c r="T126" s="167" t="s">
        <v>21</v>
      </c>
      <c r="U126" s="40" t="s">
        <v>45</v>
      </c>
      <c r="V126" s="32"/>
      <c r="W126" s="168">
        <f>V126*K126</f>
        <v>0</v>
      </c>
      <c r="X126" s="168">
        <v>0</v>
      </c>
      <c r="Y126" s="168">
        <f>X126*K126</f>
        <v>0</v>
      </c>
      <c r="Z126" s="168">
        <v>0</v>
      </c>
      <c r="AA126" s="169">
        <f>Z126*K126</f>
        <v>0</v>
      </c>
      <c r="AR126" s="14" t="s">
        <v>193</v>
      </c>
      <c r="AT126" s="14" t="s">
        <v>189</v>
      </c>
      <c r="AU126" s="14" t="s">
        <v>145</v>
      </c>
      <c r="AY126" s="14" t="s">
        <v>188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ROUND(L126*K126,2)</f>
        <v>0</v>
      </c>
      <c r="BL126" s="14" t="s">
        <v>193</v>
      </c>
      <c r="BM126" s="14" t="s">
        <v>350</v>
      </c>
    </row>
    <row r="127" spans="2:65" s="10" customFormat="1" ht="22.5" customHeight="1" x14ac:dyDescent="0.3">
      <c r="B127" s="170"/>
      <c r="C127" s="171"/>
      <c r="D127" s="171"/>
      <c r="E127" s="172" t="s">
        <v>21</v>
      </c>
      <c r="F127" s="253" t="s">
        <v>351</v>
      </c>
      <c r="G127" s="254"/>
      <c r="H127" s="254"/>
      <c r="I127" s="254"/>
      <c r="J127" s="171"/>
      <c r="K127" s="173">
        <v>20</v>
      </c>
      <c r="L127" s="171"/>
      <c r="M127" s="171"/>
      <c r="N127" s="171"/>
      <c r="O127" s="171"/>
      <c r="P127" s="171"/>
      <c r="Q127" s="171"/>
      <c r="R127" s="174"/>
      <c r="T127" s="175"/>
      <c r="U127" s="171"/>
      <c r="V127" s="171"/>
      <c r="W127" s="171"/>
      <c r="X127" s="171"/>
      <c r="Y127" s="171"/>
      <c r="Z127" s="171"/>
      <c r="AA127" s="176"/>
      <c r="AT127" s="177" t="s">
        <v>196</v>
      </c>
      <c r="AU127" s="177" t="s">
        <v>145</v>
      </c>
      <c r="AV127" s="10" t="s">
        <v>145</v>
      </c>
      <c r="AW127" s="10" t="s">
        <v>38</v>
      </c>
      <c r="AX127" s="10" t="s">
        <v>80</v>
      </c>
      <c r="AY127" s="177" t="s">
        <v>188</v>
      </c>
    </row>
    <row r="128" spans="2:65" s="10" customFormat="1" ht="22.5" customHeight="1" x14ac:dyDescent="0.3">
      <c r="B128" s="170"/>
      <c r="C128" s="171"/>
      <c r="D128" s="171"/>
      <c r="E128" s="172" t="s">
        <v>21</v>
      </c>
      <c r="F128" s="255" t="s">
        <v>352</v>
      </c>
      <c r="G128" s="254"/>
      <c r="H128" s="254"/>
      <c r="I128" s="254"/>
      <c r="J128" s="171"/>
      <c r="K128" s="173">
        <v>12.5</v>
      </c>
      <c r="L128" s="171"/>
      <c r="M128" s="171"/>
      <c r="N128" s="171"/>
      <c r="O128" s="171"/>
      <c r="P128" s="171"/>
      <c r="Q128" s="171"/>
      <c r="R128" s="174"/>
      <c r="T128" s="175"/>
      <c r="U128" s="171"/>
      <c r="V128" s="171"/>
      <c r="W128" s="171"/>
      <c r="X128" s="171"/>
      <c r="Y128" s="171"/>
      <c r="Z128" s="171"/>
      <c r="AA128" s="176"/>
      <c r="AT128" s="177" t="s">
        <v>196</v>
      </c>
      <c r="AU128" s="177" t="s">
        <v>145</v>
      </c>
      <c r="AV128" s="10" t="s">
        <v>145</v>
      </c>
      <c r="AW128" s="10" t="s">
        <v>38</v>
      </c>
      <c r="AX128" s="10" t="s">
        <v>80</v>
      </c>
      <c r="AY128" s="177" t="s">
        <v>188</v>
      </c>
    </row>
    <row r="129" spans="2:65" s="10" customFormat="1" ht="22.5" customHeight="1" x14ac:dyDescent="0.3">
      <c r="B129" s="170"/>
      <c r="C129" s="171"/>
      <c r="D129" s="171"/>
      <c r="E129" s="172" t="s">
        <v>21</v>
      </c>
      <c r="F129" s="255" t="s">
        <v>353</v>
      </c>
      <c r="G129" s="254"/>
      <c r="H129" s="254"/>
      <c r="I129" s="254"/>
      <c r="J129" s="171"/>
      <c r="K129" s="173">
        <v>30</v>
      </c>
      <c r="L129" s="171"/>
      <c r="M129" s="171"/>
      <c r="N129" s="171"/>
      <c r="O129" s="171"/>
      <c r="P129" s="171"/>
      <c r="Q129" s="171"/>
      <c r="R129" s="174"/>
      <c r="T129" s="175"/>
      <c r="U129" s="171"/>
      <c r="V129" s="171"/>
      <c r="W129" s="171"/>
      <c r="X129" s="171"/>
      <c r="Y129" s="171"/>
      <c r="Z129" s="171"/>
      <c r="AA129" s="176"/>
      <c r="AT129" s="177" t="s">
        <v>196</v>
      </c>
      <c r="AU129" s="177" t="s">
        <v>145</v>
      </c>
      <c r="AV129" s="10" t="s">
        <v>145</v>
      </c>
      <c r="AW129" s="10" t="s">
        <v>38</v>
      </c>
      <c r="AX129" s="10" t="s">
        <v>80</v>
      </c>
      <c r="AY129" s="177" t="s">
        <v>188</v>
      </c>
    </row>
    <row r="130" spans="2:65" s="10" customFormat="1" ht="22.5" customHeight="1" x14ac:dyDescent="0.3">
      <c r="B130" s="170"/>
      <c r="C130" s="171"/>
      <c r="D130" s="171"/>
      <c r="E130" s="172" t="s">
        <v>21</v>
      </c>
      <c r="F130" s="255" t="s">
        <v>354</v>
      </c>
      <c r="G130" s="254"/>
      <c r="H130" s="254"/>
      <c r="I130" s="254"/>
      <c r="J130" s="171"/>
      <c r="K130" s="173">
        <v>5.6</v>
      </c>
      <c r="L130" s="171"/>
      <c r="M130" s="171"/>
      <c r="N130" s="171"/>
      <c r="O130" s="171"/>
      <c r="P130" s="171"/>
      <c r="Q130" s="171"/>
      <c r="R130" s="174"/>
      <c r="T130" s="175"/>
      <c r="U130" s="171"/>
      <c r="V130" s="171"/>
      <c r="W130" s="171"/>
      <c r="X130" s="171"/>
      <c r="Y130" s="171"/>
      <c r="Z130" s="171"/>
      <c r="AA130" s="176"/>
      <c r="AT130" s="177" t="s">
        <v>196</v>
      </c>
      <c r="AU130" s="177" t="s">
        <v>145</v>
      </c>
      <c r="AV130" s="10" t="s">
        <v>145</v>
      </c>
      <c r="AW130" s="10" t="s">
        <v>38</v>
      </c>
      <c r="AX130" s="10" t="s">
        <v>80</v>
      </c>
      <c r="AY130" s="177" t="s">
        <v>188</v>
      </c>
    </row>
    <row r="131" spans="2:65" s="1" customFormat="1" ht="31.5" customHeight="1" x14ac:dyDescent="0.3">
      <c r="B131" s="31"/>
      <c r="C131" s="163" t="s">
        <v>200</v>
      </c>
      <c r="D131" s="163" t="s">
        <v>189</v>
      </c>
      <c r="E131" s="164" t="s">
        <v>220</v>
      </c>
      <c r="F131" s="249" t="s">
        <v>221</v>
      </c>
      <c r="G131" s="250"/>
      <c r="H131" s="250"/>
      <c r="I131" s="250"/>
      <c r="J131" s="165" t="s">
        <v>208</v>
      </c>
      <c r="K131" s="166">
        <v>68.099999999999994</v>
      </c>
      <c r="L131" s="251">
        <v>0</v>
      </c>
      <c r="M131" s="250"/>
      <c r="N131" s="252">
        <f>ROUND(L131*K131,2)</f>
        <v>0</v>
      </c>
      <c r="O131" s="250"/>
      <c r="P131" s="250"/>
      <c r="Q131" s="250"/>
      <c r="R131" s="33"/>
      <c r="T131" s="167" t="s">
        <v>21</v>
      </c>
      <c r="U131" s="40" t="s">
        <v>45</v>
      </c>
      <c r="V131" s="32"/>
      <c r="W131" s="168">
        <f>V131*K131</f>
        <v>0</v>
      </c>
      <c r="X131" s="168">
        <v>0</v>
      </c>
      <c r="Y131" s="168">
        <f>X131*K131</f>
        <v>0</v>
      </c>
      <c r="Z131" s="168">
        <v>0</v>
      </c>
      <c r="AA131" s="169">
        <f>Z131*K131</f>
        <v>0</v>
      </c>
      <c r="AR131" s="14" t="s">
        <v>193</v>
      </c>
      <c r="AT131" s="14" t="s">
        <v>189</v>
      </c>
      <c r="AU131" s="14" t="s">
        <v>145</v>
      </c>
      <c r="AY131" s="14" t="s">
        <v>188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4" t="s">
        <v>23</v>
      </c>
      <c r="BK131" s="106">
        <f>ROUND(L131*K131,2)</f>
        <v>0</v>
      </c>
      <c r="BL131" s="14" t="s">
        <v>193</v>
      </c>
      <c r="BM131" s="14" t="s">
        <v>355</v>
      </c>
    </row>
    <row r="132" spans="2:65" s="10" customFormat="1" ht="22.5" customHeight="1" x14ac:dyDescent="0.3">
      <c r="B132" s="170"/>
      <c r="C132" s="171"/>
      <c r="D132" s="171"/>
      <c r="E132" s="172" t="s">
        <v>21</v>
      </c>
      <c r="F132" s="253" t="s">
        <v>143</v>
      </c>
      <c r="G132" s="254"/>
      <c r="H132" s="254"/>
      <c r="I132" s="254"/>
      <c r="J132" s="171"/>
      <c r="K132" s="173">
        <v>68.099999999999994</v>
      </c>
      <c r="L132" s="171"/>
      <c r="M132" s="171"/>
      <c r="N132" s="171"/>
      <c r="O132" s="171"/>
      <c r="P132" s="171"/>
      <c r="Q132" s="171"/>
      <c r="R132" s="174"/>
      <c r="T132" s="175"/>
      <c r="U132" s="171"/>
      <c r="V132" s="171"/>
      <c r="W132" s="171"/>
      <c r="X132" s="171"/>
      <c r="Y132" s="171"/>
      <c r="Z132" s="171"/>
      <c r="AA132" s="176"/>
      <c r="AT132" s="177" t="s">
        <v>196</v>
      </c>
      <c r="AU132" s="177" t="s">
        <v>145</v>
      </c>
      <c r="AV132" s="10" t="s">
        <v>145</v>
      </c>
      <c r="AW132" s="10" t="s">
        <v>38</v>
      </c>
      <c r="AX132" s="10" t="s">
        <v>80</v>
      </c>
      <c r="AY132" s="177" t="s">
        <v>188</v>
      </c>
    </row>
    <row r="133" spans="2:65" s="1" customFormat="1" ht="31.5" customHeight="1" x14ac:dyDescent="0.3">
      <c r="B133" s="31"/>
      <c r="C133" s="163" t="s">
        <v>193</v>
      </c>
      <c r="D133" s="163" t="s">
        <v>189</v>
      </c>
      <c r="E133" s="164" t="s">
        <v>356</v>
      </c>
      <c r="F133" s="249" t="s">
        <v>357</v>
      </c>
      <c r="G133" s="250"/>
      <c r="H133" s="250"/>
      <c r="I133" s="250"/>
      <c r="J133" s="165" t="s">
        <v>208</v>
      </c>
      <c r="K133" s="166">
        <v>1</v>
      </c>
      <c r="L133" s="251">
        <v>0</v>
      </c>
      <c r="M133" s="250"/>
      <c r="N133" s="252">
        <f>ROUND(L133*K133,2)</f>
        <v>0</v>
      </c>
      <c r="O133" s="250"/>
      <c r="P133" s="250"/>
      <c r="Q133" s="250"/>
      <c r="R133" s="33"/>
      <c r="T133" s="167" t="s">
        <v>21</v>
      </c>
      <c r="U133" s="40" t="s">
        <v>45</v>
      </c>
      <c r="V133" s="32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14" t="s">
        <v>193</v>
      </c>
      <c r="AT133" s="14" t="s">
        <v>189</v>
      </c>
      <c r="AU133" s="14" t="s">
        <v>145</v>
      </c>
      <c r="AY133" s="14" t="s">
        <v>188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4" t="s">
        <v>23</v>
      </c>
      <c r="BK133" s="106">
        <f>ROUND(L133*K133,2)</f>
        <v>0</v>
      </c>
      <c r="BL133" s="14" t="s">
        <v>193</v>
      </c>
      <c r="BM133" s="14" t="s">
        <v>358</v>
      </c>
    </row>
    <row r="134" spans="2:65" s="10" customFormat="1" ht="22.5" customHeight="1" x14ac:dyDescent="0.3">
      <c r="B134" s="170"/>
      <c r="C134" s="171"/>
      <c r="D134" s="171"/>
      <c r="E134" s="172" t="s">
        <v>21</v>
      </c>
      <c r="F134" s="253" t="s">
        <v>346</v>
      </c>
      <c r="G134" s="254"/>
      <c r="H134" s="254"/>
      <c r="I134" s="254"/>
      <c r="J134" s="171"/>
      <c r="K134" s="173">
        <v>1</v>
      </c>
      <c r="L134" s="171"/>
      <c r="M134" s="171"/>
      <c r="N134" s="171"/>
      <c r="O134" s="171"/>
      <c r="P134" s="171"/>
      <c r="Q134" s="171"/>
      <c r="R134" s="174"/>
      <c r="T134" s="175"/>
      <c r="U134" s="171"/>
      <c r="V134" s="171"/>
      <c r="W134" s="171"/>
      <c r="X134" s="171"/>
      <c r="Y134" s="171"/>
      <c r="Z134" s="171"/>
      <c r="AA134" s="176"/>
      <c r="AT134" s="177" t="s">
        <v>196</v>
      </c>
      <c r="AU134" s="177" t="s">
        <v>145</v>
      </c>
      <c r="AV134" s="10" t="s">
        <v>145</v>
      </c>
      <c r="AW134" s="10" t="s">
        <v>38</v>
      </c>
      <c r="AX134" s="10" t="s">
        <v>80</v>
      </c>
      <c r="AY134" s="177" t="s">
        <v>188</v>
      </c>
    </row>
    <row r="135" spans="2:65" s="1" customFormat="1" ht="31.5" customHeight="1" x14ac:dyDescent="0.3">
      <c r="B135" s="31"/>
      <c r="C135" s="163" t="s">
        <v>211</v>
      </c>
      <c r="D135" s="163" t="s">
        <v>189</v>
      </c>
      <c r="E135" s="164" t="s">
        <v>224</v>
      </c>
      <c r="F135" s="249" t="s">
        <v>225</v>
      </c>
      <c r="G135" s="250"/>
      <c r="H135" s="250"/>
      <c r="I135" s="250"/>
      <c r="J135" s="165" t="s">
        <v>208</v>
      </c>
      <c r="K135" s="166">
        <v>67.099999999999994</v>
      </c>
      <c r="L135" s="251">
        <v>0</v>
      </c>
      <c r="M135" s="250"/>
      <c r="N135" s="252">
        <f>ROUND(L135*K135,2)</f>
        <v>0</v>
      </c>
      <c r="O135" s="250"/>
      <c r="P135" s="250"/>
      <c r="Q135" s="250"/>
      <c r="R135" s="33"/>
      <c r="T135" s="167" t="s">
        <v>21</v>
      </c>
      <c r="U135" s="40" t="s">
        <v>45</v>
      </c>
      <c r="V135" s="32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4" t="s">
        <v>193</v>
      </c>
      <c r="AT135" s="14" t="s">
        <v>189</v>
      </c>
      <c r="AU135" s="14" t="s">
        <v>145</v>
      </c>
      <c r="AY135" s="14" t="s">
        <v>188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4" t="s">
        <v>23</v>
      </c>
      <c r="BK135" s="106">
        <f>ROUND(L135*K135,2)</f>
        <v>0</v>
      </c>
      <c r="BL135" s="14" t="s">
        <v>193</v>
      </c>
      <c r="BM135" s="14" t="s">
        <v>359</v>
      </c>
    </row>
    <row r="136" spans="2:65" s="10" customFormat="1" ht="22.5" customHeight="1" x14ac:dyDescent="0.3">
      <c r="B136" s="170"/>
      <c r="C136" s="171"/>
      <c r="D136" s="171"/>
      <c r="E136" s="172" t="s">
        <v>146</v>
      </c>
      <c r="F136" s="253" t="s">
        <v>360</v>
      </c>
      <c r="G136" s="254"/>
      <c r="H136" s="254"/>
      <c r="I136" s="254"/>
      <c r="J136" s="171"/>
      <c r="K136" s="173">
        <v>67.099999999999994</v>
      </c>
      <c r="L136" s="171"/>
      <c r="M136" s="171"/>
      <c r="N136" s="171"/>
      <c r="O136" s="171"/>
      <c r="P136" s="171"/>
      <c r="Q136" s="171"/>
      <c r="R136" s="174"/>
      <c r="T136" s="175"/>
      <c r="U136" s="171"/>
      <c r="V136" s="171"/>
      <c r="W136" s="171"/>
      <c r="X136" s="171"/>
      <c r="Y136" s="171"/>
      <c r="Z136" s="171"/>
      <c r="AA136" s="176"/>
      <c r="AT136" s="177" t="s">
        <v>196</v>
      </c>
      <c r="AU136" s="177" t="s">
        <v>145</v>
      </c>
      <c r="AV136" s="10" t="s">
        <v>145</v>
      </c>
      <c r="AW136" s="10" t="s">
        <v>38</v>
      </c>
      <c r="AX136" s="10" t="s">
        <v>80</v>
      </c>
      <c r="AY136" s="177" t="s">
        <v>188</v>
      </c>
    </row>
    <row r="137" spans="2:65" s="1" customFormat="1" ht="31.5" customHeight="1" x14ac:dyDescent="0.3">
      <c r="B137" s="31"/>
      <c r="C137" s="163" t="s">
        <v>219</v>
      </c>
      <c r="D137" s="163" t="s">
        <v>189</v>
      </c>
      <c r="E137" s="164" t="s">
        <v>361</v>
      </c>
      <c r="F137" s="249" t="s">
        <v>362</v>
      </c>
      <c r="G137" s="250"/>
      <c r="H137" s="250"/>
      <c r="I137" s="250"/>
      <c r="J137" s="165" t="s">
        <v>208</v>
      </c>
      <c r="K137" s="166">
        <v>1</v>
      </c>
      <c r="L137" s="251">
        <v>0</v>
      </c>
      <c r="M137" s="250"/>
      <c r="N137" s="252">
        <f>ROUND(L137*K137,2)</f>
        <v>0</v>
      </c>
      <c r="O137" s="250"/>
      <c r="P137" s="250"/>
      <c r="Q137" s="250"/>
      <c r="R137" s="33"/>
      <c r="T137" s="167" t="s">
        <v>21</v>
      </c>
      <c r="U137" s="40" t="s">
        <v>45</v>
      </c>
      <c r="V137" s="32"/>
      <c r="W137" s="168">
        <f>V137*K137</f>
        <v>0</v>
      </c>
      <c r="X137" s="168">
        <v>0</v>
      </c>
      <c r="Y137" s="168">
        <f>X137*K137</f>
        <v>0</v>
      </c>
      <c r="Z137" s="168">
        <v>0</v>
      </c>
      <c r="AA137" s="169">
        <f>Z137*K137</f>
        <v>0</v>
      </c>
      <c r="AR137" s="14" t="s">
        <v>193</v>
      </c>
      <c r="AT137" s="14" t="s">
        <v>189</v>
      </c>
      <c r="AU137" s="14" t="s">
        <v>145</v>
      </c>
      <c r="AY137" s="14" t="s">
        <v>188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14" t="s">
        <v>23</v>
      </c>
      <c r="BK137" s="106">
        <f>ROUND(L137*K137,2)</f>
        <v>0</v>
      </c>
      <c r="BL137" s="14" t="s">
        <v>193</v>
      </c>
      <c r="BM137" s="14" t="s">
        <v>363</v>
      </c>
    </row>
    <row r="138" spans="2:65" s="10" customFormat="1" ht="22.5" customHeight="1" x14ac:dyDescent="0.3">
      <c r="B138" s="170"/>
      <c r="C138" s="171"/>
      <c r="D138" s="171"/>
      <c r="E138" s="172" t="s">
        <v>346</v>
      </c>
      <c r="F138" s="253" t="s">
        <v>23</v>
      </c>
      <c r="G138" s="254"/>
      <c r="H138" s="254"/>
      <c r="I138" s="254"/>
      <c r="J138" s="171"/>
      <c r="K138" s="173">
        <v>1</v>
      </c>
      <c r="L138" s="171"/>
      <c r="M138" s="171"/>
      <c r="N138" s="171"/>
      <c r="O138" s="171"/>
      <c r="P138" s="171"/>
      <c r="Q138" s="171"/>
      <c r="R138" s="174"/>
      <c r="T138" s="175"/>
      <c r="U138" s="171"/>
      <c r="V138" s="171"/>
      <c r="W138" s="171"/>
      <c r="X138" s="171"/>
      <c r="Y138" s="171"/>
      <c r="Z138" s="171"/>
      <c r="AA138" s="176"/>
      <c r="AT138" s="177" t="s">
        <v>196</v>
      </c>
      <c r="AU138" s="177" t="s">
        <v>145</v>
      </c>
      <c r="AV138" s="10" t="s">
        <v>145</v>
      </c>
      <c r="AW138" s="10" t="s">
        <v>38</v>
      </c>
      <c r="AX138" s="10" t="s">
        <v>80</v>
      </c>
      <c r="AY138" s="177" t="s">
        <v>188</v>
      </c>
    </row>
    <row r="139" spans="2:65" s="1" customFormat="1" ht="31.5" customHeight="1" x14ac:dyDescent="0.3">
      <c r="B139" s="31"/>
      <c r="C139" s="163" t="s">
        <v>223</v>
      </c>
      <c r="D139" s="163" t="s">
        <v>189</v>
      </c>
      <c r="E139" s="164" t="s">
        <v>228</v>
      </c>
      <c r="F139" s="249" t="s">
        <v>229</v>
      </c>
      <c r="G139" s="250"/>
      <c r="H139" s="250"/>
      <c r="I139" s="250"/>
      <c r="J139" s="165" t="s">
        <v>230</v>
      </c>
      <c r="K139" s="166">
        <v>120.78</v>
      </c>
      <c r="L139" s="251">
        <v>0</v>
      </c>
      <c r="M139" s="250"/>
      <c r="N139" s="252">
        <f>ROUND(L139*K139,2)</f>
        <v>0</v>
      </c>
      <c r="O139" s="250"/>
      <c r="P139" s="250"/>
      <c r="Q139" s="250"/>
      <c r="R139" s="33"/>
      <c r="T139" s="167" t="s">
        <v>21</v>
      </c>
      <c r="U139" s="40" t="s">
        <v>45</v>
      </c>
      <c r="V139" s="32"/>
      <c r="W139" s="168">
        <f>V139*K139</f>
        <v>0</v>
      </c>
      <c r="X139" s="168">
        <v>0</v>
      </c>
      <c r="Y139" s="168">
        <f>X139*K139</f>
        <v>0</v>
      </c>
      <c r="Z139" s="168">
        <v>0</v>
      </c>
      <c r="AA139" s="169">
        <f>Z139*K139</f>
        <v>0</v>
      </c>
      <c r="AR139" s="14" t="s">
        <v>193</v>
      </c>
      <c r="AT139" s="14" t="s">
        <v>189</v>
      </c>
      <c r="AU139" s="14" t="s">
        <v>145</v>
      </c>
      <c r="AY139" s="14" t="s">
        <v>188</v>
      </c>
      <c r="BE139" s="106">
        <f>IF(U139="základní",N139,0)</f>
        <v>0</v>
      </c>
      <c r="BF139" s="106">
        <f>IF(U139="snížená",N139,0)</f>
        <v>0</v>
      </c>
      <c r="BG139" s="106">
        <f>IF(U139="zákl. přenesená",N139,0)</f>
        <v>0</v>
      </c>
      <c r="BH139" s="106">
        <f>IF(U139="sníž. přenesená",N139,0)</f>
        <v>0</v>
      </c>
      <c r="BI139" s="106">
        <f>IF(U139="nulová",N139,0)</f>
        <v>0</v>
      </c>
      <c r="BJ139" s="14" t="s">
        <v>23</v>
      </c>
      <c r="BK139" s="106">
        <f>ROUND(L139*K139,2)</f>
        <v>0</v>
      </c>
      <c r="BL139" s="14" t="s">
        <v>193</v>
      </c>
      <c r="BM139" s="14" t="s">
        <v>364</v>
      </c>
    </row>
    <row r="140" spans="2:65" s="10" customFormat="1" ht="22.5" customHeight="1" x14ac:dyDescent="0.3">
      <c r="B140" s="170"/>
      <c r="C140" s="171"/>
      <c r="D140" s="171"/>
      <c r="E140" s="172" t="s">
        <v>21</v>
      </c>
      <c r="F140" s="253" t="s">
        <v>232</v>
      </c>
      <c r="G140" s="254"/>
      <c r="H140" s="254"/>
      <c r="I140" s="254"/>
      <c r="J140" s="171"/>
      <c r="K140" s="173">
        <v>120.78</v>
      </c>
      <c r="L140" s="171"/>
      <c r="M140" s="171"/>
      <c r="N140" s="171"/>
      <c r="O140" s="171"/>
      <c r="P140" s="171"/>
      <c r="Q140" s="171"/>
      <c r="R140" s="174"/>
      <c r="T140" s="175"/>
      <c r="U140" s="171"/>
      <c r="V140" s="171"/>
      <c r="W140" s="171"/>
      <c r="X140" s="171"/>
      <c r="Y140" s="171"/>
      <c r="Z140" s="171"/>
      <c r="AA140" s="176"/>
      <c r="AT140" s="177" t="s">
        <v>196</v>
      </c>
      <c r="AU140" s="177" t="s">
        <v>145</v>
      </c>
      <c r="AV140" s="10" t="s">
        <v>145</v>
      </c>
      <c r="AW140" s="10" t="s">
        <v>38</v>
      </c>
      <c r="AX140" s="10" t="s">
        <v>80</v>
      </c>
      <c r="AY140" s="177" t="s">
        <v>188</v>
      </c>
    </row>
    <row r="141" spans="2:65" s="1" customFormat="1" ht="31.5" customHeight="1" x14ac:dyDescent="0.3">
      <c r="B141" s="31"/>
      <c r="C141" s="163" t="s">
        <v>227</v>
      </c>
      <c r="D141" s="163" t="s">
        <v>189</v>
      </c>
      <c r="E141" s="164" t="s">
        <v>234</v>
      </c>
      <c r="F141" s="249" t="s">
        <v>235</v>
      </c>
      <c r="G141" s="250"/>
      <c r="H141" s="250"/>
      <c r="I141" s="250"/>
      <c r="J141" s="165" t="s">
        <v>192</v>
      </c>
      <c r="K141" s="166">
        <v>500</v>
      </c>
      <c r="L141" s="251">
        <v>0</v>
      </c>
      <c r="M141" s="250"/>
      <c r="N141" s="252">
        <f>ROUND(L141*K141,2)</f>
        <v>0</v>
      </c>
      <c r="O141" s="250"/>
      <c r="P141" s="250"/>
      <c r="Q141" s="250"/>
      <c r="R141" s="33"/>
      <c r="T141" s="167" t="s">
        <v>21</v>
      </c>
      <c r="U141" s="40" t="s">
        <v>45</v>
      </c>
      <c r="V141" s="32"/>
      <c r="W141" s="168">
        <f>V141*K141</f>
        <v>0</v>
      </c>
      <c r="X141" s="168">
        <v>0</v>
      </c>
      <c r="Y141" s="168">
        <f>X141*K141</f>
        <v>0</v>
      </c>
      <c r="Z141" s="168">
        <v>0</v>
      </c>
      <c r="AA141" s="169">
        <f>Z141*K141</f>
        <v>0</v>
      </c>
      <c r="AR141" s="14" t="s">
        <v>193</v>
      </c>
      <c r="AT141" s="14" t="s">
        <v>189</v>
      </c>
      <c r="AU141" s="14" t="s">
        <v>145</v>
      </c>
      <c r="AY141" s="14" t="s">
        <v>188</v>
      </c>
      <c r="BE141" s="106">
        <f>IF(U141="základní",N141,0)</f>
        <v>0</v>
      </c>
      <c r="BF141" s="106">
        <f>IF(U141="snížená",N141,0)</f>
        <v>0</v>
      </c>
      <c r="BG141" s="106">
        <f>IF(U141="zákl. přenesená",N141,0)</f>
        <v>0</v>
      </c>
      <c r="BH141" s="106">
        <f>IF(U141="sníž. přenesená",N141,0)</f>
        <v>0</v>
      </c>
      <c r="BI141" s="106">
        <f>IF(U141="nulová",N141,0)</f>
        <v>0</v>
      </c>
      <c r="BJ141" s="14" t="s">
        <v>23</v>
      </c>
      <c r="BK141" s="106">
        <f>ROUND(L141*K141,2)</f>
        <v>0</v>
      </c>
      <c r="BL141" s="14" t="s">
        <v>193</v>
      </c>
      <c r="BM141" s="14" t="s">
        <v>365</v>
      </c>
    </row>
    <row r="142" spans="2:65" s="10" customFormat="1" ht="22.5" customHeight="1" x14ac:dyDescent="0.3">
      <c r="B142" s="170"/>
      <c r="C142" s="171"/>
      <c r="D142" s="171"/>
      <c r="E142" s="172" t="s">
        <v>21</v>
      </c>
      <c r="F142" s="253" t="s">
        <v>366</v>
      </c>
      <c r="G142" s="254"/>
      <c r="H142" s="254"/>
      <c r="I142" s="254"/>
      <c r="J142" s="171"/>
      <c r="K142" s="173">
        <v>500</v>
      </c>
      <c r="L142" s="171"/>
      <c r="M142" s="171"/>
      <c r="N142" s="171"/>
      <c r="O142" s="171"/>
      <c r="P142" s="171"/>
      <c r="Q142" s="171"/>
      <c r="R142" s="174"/>
      <c r="T142" s="175"/>
      <c r="U142" s="171"/>
      <c r="V142" s="171"/>
      <c r="W142" s="171"/>
      <c r="X142" s="171"/>
      <c r="Y142" s="171"/>
      <c r="Z142" s="171"/>
      <c r="AA142" s="176"/>
      <c r="AT142" s="177" t="s">
        <v>196</v>
      </c>
      <c r="AU142" s="177" t="s">
        <v>145</v>
      </c>
      <c r="AV142" s="10" t="s">
        <v>145</v>
      </c>
      <c r="AW142" s="10" t="s">
        <v>38</v>
      </c>
      <c r="AX142" s="10" t="s">
        <v>80</v>
      </c>
      <c r="AY142" s="177" t="s">
        <v>188</v>
      </c>
    </row>
    <row r="143" spans="2:65" s="1" customFormat="1" ht="22.5" customHeight="1" x14ac:dyDescent="0.3">
      <c r="B143" s="31"/>
      <c r="C143" s="163" t="s">
        <v>233</v>
      </c>
      <c r="D143" s="163" t="s">
        <v>189</v>
      </c>
      <c r="E143" s="164" t="s">
        <v>367</v>
      </c>
      <c r="F143" s="249" t="s">
        <v>368</v>
      </c>
      <c r="G143" s="250"/>
      <c r="H143" s="250"/>
      <c r="I143" s="250"/>
      <c r="J143" s="165" t="s">
        <v>192</v>
      </c>
      <c r="K143" s="166">
        <v>300</v>
      </c>
      <c r="L143" s="251">
        <v>0</v>
      </c>
      <c r="M143" s="250"/>
      <c r="N143" s="252">
        <f>ROUND(L143*K143,2)</f>
        <v>0</v>
      </c>
      <c r="O143" s="250"/>
      <c r="P143" s="250"/>
      <c r="Q143" s="250"/>
      <c r="R143" s="33"/>
      <c r="T143" s="167" t="s">
        <v>21</v>
      </c>
      <c r="U143" s="40" t="s">
        <v>45</v>
      </c>
      <c r="V143" s="32"/>
      <c r="W143" s="168">
        <f>V143*K143</f>
        <v>0</v>
      </c>
      <c r="X143" s="168">
        <v>0</v>
      </c>
      <c r="Y143" s="168">
        <f>X143*K143</f>
        <v>0</v>
      </c>
      <c r="Z143" s="168">
        <v>0</v>
      </c>
      <c r="AA143" s="169">
        <f>Z143*K143</f>
        <v>0</v>
      </c>
      <c r="AR143" s="14" t="s">
        <v>193</v>
      </c>
      <c r="AT143" s="14" t="s">
        <v>189</v>
      </c>
      <c r="AU143" s="14" t="s">
        <v>145</v>
      </c>
      <c r="AY143" s="14" t="s">
        <v>188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4" t="s">
        <v>23</v>
      </c>
      <c r="BK143" s="106">
        <f>ROUND(L143*K143,2)</f>
        <v>0</v>
      </c>
      <c r="BL143" s="14" t="s">
        <v>193</v>
      </c>
      <c r="BM143" s="14" t="s">
        <v>369</v>
      </c>
    </row>
    <row r="144" spans="2:65" s="10" customFormat="1" ht="22.5" customHeight="1" x14ac:dyDescent="0.3">
      <c r="B144" s="170"/>
      <c r="C144" s="171"/>
      <c r="D144" s="171"/>
      <c r="E144" s="172" t="s">
        <v>21</v>
      </c>
      <c r="F144" s="253" t="s">
        <v>370</v>
      </c>
      <c r="G144" s="254"/>
      <c r="H144" s="254"/>
      <c r="I144" s="254"/>
      <c r="J144" s="171"/>
      <c r="K144" s="173">
        <v>300</v>
      </c>
      <c r="L144" s="171"/>
      <c r="M144" s="171"/>
      <c r="N144" s="171"/>
      <c r="O144" s="171"/>
      <c r="P144" s="171"/>
      <c r="Q144" s="171"/>
      <c r="R144" s="174"/>
      <c r="T144" s="175"/>
      <c r="U144" s="171"/>
      <c r="V144" s="171"/>
      <c r="W144" s="171"/>
      <c r="X144" s="171"/>
      <c r="Y144" s="171"/>
      <c r="Z144" s="171"/>
      <c r="AA144" s="176"/>
      <c r="AT144" s="177" t="s">
        <v>196</v>
      </c>
      <c r="AU144" s="177" t="s">
        <v>145</v>
      </c>
      <c r="AV144" s="10" t="s">
        <v>145</v>
      </c>
      <c r="AW144" s="10" t="s">
        <v>38</v>
      </c>
      <c r="AX144" s="10" t="s">
        <v>80</v>
      </c>
      <c r="AY144" s="177" t="s">
        <v>188</v>
      </c>
    </row>
    <row r="145" spans="2:65" s="1" customFormat="1" ht="22.5" customHeight="1" x14ac:dyDescent="0.3">
      <c r="B145" s="31"/>
      <c r="C145" s="163" t="s">
        <v>28</v>
      </c>
      <c r="D145" s="163" t="s">
        <v>189</v>
      </c>
      <c r="E145" s="164" t="s">
        <v>238</v>
      </c>
      <c r="F145" s="249" t="s">
        <v>239</v>
      </c>
      <c r="G145" s="250"/>
      <c r="H145" s="250"/>
      <c r="I145" s="250"/>
      <c r="J145" s="165" t="s">
        <v>192</v>
      </c>
      <c r="K145" s="166">
        <v>200</v>
      </c>
      <c r="L145" s="251">
        <v>0</v>
      </c>
      <c r="M145" s="250"/>
      <c r="N145" s="252">
        <f>ROUND(L145*K145,2)</f>
        <v>0</v>
      </c>
      <c r="O145" s="250"/>
      <c r="P145" s="250"/>
      <c r="Q145" s="250"/>
      <c r="R145" s="33"/>
      <c r="T145" s="167" t="s">
        <v>21</v>
      </c>
      <c r="U145" s="40" t="s">
        <v>45</v>
      </c>
      <c r="V145" s="32"/>
      <c r="W145" s="168">
        <f>V145*K145</f>
        <v>0</v>
      </c>
      <c r="X145" s="168">
        <v>0</v>
      </c>
      <c r="Y145" s="168">
        <f>X145*K145</f>
        <v>0</v>
      </c>
      <c r="Z145" s="168">
        <v>0</v>
      </c>
      <c r="AA145" s="169">
        <f>Z145*K145</f>
        <v>0</v>
      </c>
      <c r="AR145" s="14" t="s">
        <v>193</v>
      </c>
      <c r="AT145" s="14" t="s">
        <v>189</v>
      </c>
      <c r="AU145" s="14" t="s">
        <v>145</v>
      </c>
      <c r="AY145" s="14" t="s">
        <v>188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4" t="s">
        <v>23</v>
      </c>
      <c r="BK145" s="106">
        <f>ROUND(L145*K145,2)</f>
        <v>0</v>
      </c>
      <c r="BL145" s="14" t="s">
        <v>193</v>
      </c>
      <c r="BM145" s="14" t="s">
        <v>371</v>
      </c>
    </row>
    <row r="146" spans="2:65" s="10" customFormat="1" ht="22.5" customHeight="1" x14ac:dyDescent="0.3">
      <c r="B146" s="170"/>
      <c r="C146" s="171"/>
      <c r="D146" s="171"/>
      <c r="E146" s="172" t="s">
        <v>21</v>
      </c>
      <c r="F146" s="253" t="s">
        <v>372</v>
      </c>
      <c r="G146" s="254"/>
      <c r="H146" s="254"/>
      <c r="I146" s="254"/>
      <c r="J146" s="171"/>
      <c r="K146" s="173">
        <v>200</v>
      </c>
      <c r="L146" s="171"/>
      <c r="M146" s="171"/>
      <c r="N146" s="171"/>
      <c r="O146" s="171"/>
      <c r="P146" s="171"/>
      <c r="Q146" s="171"/>
      <c r="R146" s="174"/>
      <c r="T146" s="175"/>
      <c r="U146" s="171"/>
      <c r="V146" s="171"/>
      <c r="W146" s="171"/>
      <c r="X146" s="171"/>
      <c r="Y146" s="171"/>
      <c r="Z146" s="171"/>
      <c r="AA146" s="176"/>
      <c r="AT146" s="177" t="s">
        <v>196</v>
      </c>
      <c r="AU146" s="177" t="s">
        <v>145</v>
      </c>
      <c r="AV146" s="10" t="s">
        <v>145</v>
      </c>
      <c r="AW146" s="10" t="s">
        <v>38</v>
      </c>
      <c r="AX146" s="10" t="s">
        <v>80</v>
      </c>
      <c r="AY146" s="177" t="s">
        <v>188</v>
      </c>
    </row>
    <row r="147" spans="2:65" s="9" customFormat="1" ht="29.85" customHeight="1" x14ac:dyDescent="0.3">
      <c r="B147" s="152"/>
      <c r="C147" s="153"/>
      <c r="D147" s="162" t="s">
        <v>158</v>
      </c>
      <c r="E147" s="162"/>
      <c r="F147" s="162"/>
      <c r="G147" s="162"/>
      <c r="H147" s="162"/>
      <c r="I147" s="162"/>
      <c r="J147" s="162"/>
      <c r="K147" s="162"/>
      <c r="L147" s="162"/>
      <c r="M147" s="162"/>
      <c r="N147" s="264">
        <f>BK147</f>
        <v>0</v>
      </c>
      <c r="O147" s="265"/>
      <c r="P147" s="265"/>
      <c r="Q147" s="265"/>
      <c r="R147" s="155"/>
      <c r="T147" s="156"/>
      <c r="U147" s="153"/>
      <c r="V147" s="153"/>
      <c r="W147" s="157">
        <f>SUM(W148:W159)</f>
        <v>0</v>
      </c>
      <c r="X147" s="153"/>
      <c r="Y147" s="157">
        <f>SUM(Y148:Y159)</f>
        <v>35.268000000000001</v>
      </c>
      <c r="Z147" s="153"/>
      <c r="AA147" s="158">
        <f>SUM(AA148:AA159)</f>
        <v>0</v>
      </c>
      <c r="AR147" s="159" t="s">
        <v>23</v>
      </c>
      <c r="AT147" s="160" t="s">
        <v>79</v>
      </c>
      <c r="AU147" s="160" t="s">
        <v>23</v>
      </c>
      <c r="AY147" s="159" t="s">
        <v>188</v>
      </c>
      <c r="BK147" s="161">
        <f>SUM(BK148:BK159)</f>
        <v>0</v>
      </c>
    </row>
    <row r="148" spans="2:65" s="1" customFormat="1" ht="22.5" customHeight="1" x14ac:dyDescent="0.3">
      <c r="B148" s="31"/>
      <c r="C148" s="163" t="s">
        <v>242</v>
      </c>
      <c r="D148" s="163" t="s">
        <v>189</v>
      </c>
      <c r="E148" s="164" t="s">
        <v>243</v>
      </c>
      <c r="F148" s="249" t="s">
        <v>244</v>
      </c>
      <c r="G148" s="250"/>
      <c r="H148" s="250"/>
      <c r="I148" s="250"/>
      <c r="J148" s="165" t="s">
        <v>192</v>
      </c>
      <c r="K148" s="166">
        <v>150</v>
      </c>
      <c r="L148" s="251">
        <v>0</v>
      </c>
      <c r="M148" s="250"/>
      <c r="N148" s="252">
        <f>ROUND(L148*K148,2)</f>
        <v>0</v>
      </c>
      <c r="O148" s="250"/>
      <c r="P148" s="250"/>
      <c r="Q148" s="250"/>
      <c r="R148" s="33"/>
      <c r="T148" s="167" t="s">
        <v>21</v>
      </c>
      <c r="U148" s="40" t="s">
        <v>45</v>
      </c>
      <c r="V148" s="32"/>
      <c r="W148" s="168">
        <f>V148*K148</f>
        <v>0</v>
      </c>
      <c r="X148" s="168">
        <v>0</v>
      </c>
      <c r="Y148" s="168">
        <f>X148*K148</f>
        <v>0</v>
      </c>
      <c r="Z148" s="168">
        <v>0</v>
      </c>
      <c r="AA148" s="169">
        <f>Z148*K148</f>
        <v>0</v>
      </c>
      <c r="AR148" s="14" t="s">
        <v>193</v>
      </c>
      <c r="AT148" s="14" t="s">
        <v>189</v>
      </c>
      <c r="AU148" s="14" t="s">
        <v>145</v>
      </c>
      <c r="AY148" s="14" t="s">
        <v>188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4" t="s">
        <v>23</v>
      </c>
      <c r="BK148" s="106">
        <f>ROUND(L148*K148,2)</f>
        <v>0</v>
      </c>
      <c r="BL148" s="14" t="s">
        <v>193</v>
      </c>
      <c r="BM148" s="14" t="s">
        <v>373</v>
      </c>
    </row>
    <row r="149" spans="2:65" s="10" customFormat="1" ht="22.5" customHeight="1" x14ac:dyDescent="0.3">
      <c r="B149" s="170"/>
      <c r="C149" s="171"/>
      <c r="D149" s="171"/>
      <c r="E149" s="172" t="s">
        <v>21</v>
      </c>
      <c r="F149" s="253" t="s">
        <v>374</v>
      </c>
      <c r="G149" s="254"/>
      <c r="H149" s="254"/>
      <c r="I149" s="254"/>
      <c r="J149" s="171"/>
      <c r="K149" s="173">
        <v>150</v>
      </c>
      <c r="L149" s="171"/>
      <c r="M149" s="171"/>
      <c r="N149" s="171"/>
      <c r="O149" s="171"/>
      <c r="P149" s="171"/>
      <c r="Q149" s="171"/>
      <c r="R149" s="174"/>
      <c r="T149" s="175"/>
      <c r="U149" s="171"/>
      <c r="V149" s="171"/>
      <c r="W149" s="171"/>
      <c r="X149" s="171"/>
      <c r="Y149" s="171"/>
      <c r="Z149" s="171"/>
      <c r="AA149" s="176"/>
      <c r="AT149" s="177" t="s">
        <v>196</v>
      </c>
      <c r="AU149" s="177" t="s">
        <v>145</v>
      </c>
      <c r="AV149" s="10" t="s">
        <v>145</v>
      </c>
      <c r="AW149" s="10" t="s">
        <v>38</v>
      </c>
      <c r="AX149" s="10" t="s">
        <v>80</v>
      </c>
      <c r="AY149" s="177" t="s">
        <v>188</v>
      </c>
    </row>
    <row r="150" spans="2:65" s="1" customFormat="1" ht="22.5" customHeight="1" x14ac:dyDescent="0.3">
      <c r="B150" s="31"/>
      <c r="C150" s="163" t="s">
        <v>247</v>
      </c>
      <c r="D150" s="163" t="s">
        <v>189</v>
      </c>
      <c r="E150" s="164" t="s">
        <v>248</v>
      </c>
      <c r="F150" s="249" t="s">
        <v>249</v>
      </c>
      <c r="G150" s="250"/>
      <c r="H150" s="250"/>
      <c r="I150" s="250"/>
      <c r="J150" s="165" t="s">
        <v>192</v>
      </c>
      <c r="K150" s="166">
        <v>200</v>
      </c>
      <c r="L150" s="251">
        <v>0</v>
      </c>
      <c r="M150" s="250"/>
      <c r="N150" s="252">
        <f>ROUND(L150*K150,2)</f>
        <v>0</v>
      </c>
      <c r="O150" s="250"/>
      <c r="P150" s="250"/>
      <c r="Q150" s="250"/>
      <c r="R150" s="33"/>
      <c r="T150" s="167" t="s">
        <v>21</v>
      </c>
      <c r="U150" s="40" t="s">
        <v>45</v>
      </c>
      <c r="V150" s="32"/>
      <c r="W150" s="168">
        <f>V150*K150</f>
        <v>0</v>
      </c>
      <c r="X150" s="168">
        <v>0</v>
      </c>
      <c r="Y150" s="168">
        <f>X150*K150</f>
        <v>0</v>
      </c>
      <c r="Z150" s="168">
        <v>0</v>
      </c>
      <c r="AA150" s="169">
        <f>Z150*K150</f>
        <v>0</v>
      </c>
      <c r="AR150" s="14" t="s">
        <v>193</v>
      </c>
      <c r="AT150" s="14" t="s">
        <v>189</v>
      </c>
      <c r="AU150" s="14" t="s">
        <v>145</v>
      </c>
      <c r="AY150" s="14" t="s">
        <v>188</v>
      </c>
      <c r="BE150" s="106">
        <f>IF(U150="základní",N150,0)</f>
        <v>0</v>
      </c>
      <c r="BF150" s="106">
        <f>IF(U150="snížená",N150,0)</f>
        <v>0</v>
      </c>
      <c r="BG150" s="106">
        <f>IF(U150="zákl. přenesená",N150,0)</f>
        <v>0</v>
      </c>
      <c r="BH150" s="106">
        <f>IF(U150="sníž. přenesená",N150,0)</f>
        <v>0</v>
      </c>
      <c r="BI150" s="106">
        <f>IF(U150="nulová",N150,0)</f>
        <v>0</v>
      </c>
      <c r="BJ150" s="14" t="s">
        <v>23</v>
      </c>
      <c r="BK150" s="106">
        <f>ROUND(L150*K150,2)</f>
        <v>0</v>
      </c>
      <c r="BL150" s="14" t="s">
        <v>193</v>
      </c>
      <c r="BM150" s="14" t="s">
        <v>375</v>
      </c>
    </row>
    <row r="151" spans="2:65" s="10" customFormat="1" ht="22.5" customHeight="1" x14ac:dyDescent="0.3">
      <c r="B151" s="170"/>
      <c r="C151" s="171"/>
      <c r="D151" s="171"/>
      <c r="E151" s="172" t="s">
        <v>21</v>
      </c>
      <c r="F151" s="253" t="s">
        <v>372</v>
      </c>
      <c r="G151" s="254"/>
      <c r="H151" s="254"/>
      <c r="I151" s="254"/>
      <c r="J151" s="171"/>
      <c r="K151" s="173">
        <v>200</v>
      </c>
      <c r="L151" s="171"/>
      <c r="M151" s="171"/>
      <c r="N151" s="171"/>
      <c r="O151" s="171"/>
      <c r="P151" s="171"/>
      <c r="Q151" s="171"/>
      <c r="R151" s="174"/>
      <c r="T151" s="175"/>
      <c r="U151" s="171"/>
      <c r="V151" s="171"/>
      <c r="W151" s="171"/>
      <c r="X151" s="171"/>
      <c r="Y151" s="171"/>
      <c r="Z151" s="171"/>
      <c r="AA151" s="176"/>
      <c r="AT151" s="177" t="s">
        <v>196</v>
      </c>
      <c r="AU151" s="177" t="s">
        <v>145</v>
      </c>
      <c r="AV151" s="10" t="s">
        <v>145</v>
      </c>
      <c r="AW151" s="10" t="s">
        <v>38</v>
      </c>
      <c r="AX151" s="10" t="s">
        <v>80</v>
      </c>
      <c r="AY151" s="177" t="s">
        <v>188</v>
      </c>
    </row>
    <row r="152" spans="2:65" s="1" customFormat="1" ht="22.5" customHeight="1" x14ac:dyDescent="0.3">
      <c r="B152" s="31"/>
      <c r="C152" s="163" t="s">
        <v>251</v>
      </c>
      <c r="D152" s="163" t="s">
        <v>189</v>
      </c>
      <c r="E152" s="164" t="s">
        <v>252</v>
      </c>
      <c r="F152" s="249" t="s">
        <v>253</v>
      </c>
      <c r="G152" s="250"/>
      <c r="H152" s="250"/>
      <c r="I152" s="250"/>
      <c r="J152" s="165" t="s">
        <v>192</v>
      </c>
      <c r="K152" s="166">
        <v>150</v>
      </c>
      <c r="L152" s="251">
        <v>0</v>
      </c>
      <c r="M152" s="250"/>
      <c r="N152" s="252">
        <f>ROUND(L152*K152,2)</f>
        <v>0</v>
      </c>
      <c r="O152" s="250"/>
      <c r="P152" s="250"/>
      <c r="Q152" s="250"/>
      <c r="R152" s="33"/>
      <c r="T152" s="167" t="s">
        <v>21</v>
      </c>
      <c r="U152" s="40" t="s">
        <v>45</v>
      </c>
      <c r="V152" s="32"/>
      <c r="W152" s="168">
        <f>V152*K152</f>
        <v>0</v>
      </c>
      <c r="X152" s="168">
        <v>0</v>
      </c>
      <c r="Y152" s="168">
        <f>X152*K152</f>
        <v>0</v>
      </c>
      <c r="Z152" s="168">
        <v>0</v>
      </c>
      <c r="AA152" s="169">
        <f>Z152*K152</f>
        <v>0</v>
      </c>
      <c r="AR152" s="14" t="s">
        <v>193</v>
      </c>
      <c r="AT152" s="14" t="s">
        <v>189</v>
      </c>
      <c r="AU152" s="14" t="s">
        <v>145</v>
      </c>
      <c r="AY152" s="14" t="s">
        <v>188</v>
      </c>
      <c r="BE152" s="106">
        <f>IF(U152="základní",N152,0)</f>
        <v>0</v>
      </c>
      <c r="BF152" s="106">
        <f>IF(U152="snížená",N152,0)</f>
        <v>0</v>
      </c>
      <c r="BG152" s="106">
        <f>IF(U152="zákl. přenesená",N152,0)</f>
        <v>0</v>
      </c>
      <c r="BH152" s="106">
        <f>IF(U152="sníž. přenesená",N152,0)</f>
        <v>0</v>
      </c>
      <c r="BI152" s="106">
        <f>IF(U152="nulová",N152,0)</f>
        <v>0</v>
      </c>
      <c r="BJ152" s="14" t="s">
        <v>23</v>
      </c>
      <c r="BK152" s="106">
        <f>ROUND(L152*K152,2)</f>
        <v>0</v>
      </c>
      <c r="BL152" s="14" t="s">
        <v>193</v>
      </c>
      <c r="BM152" s="14" t="s">
        <v>376</v>
      </c>
    </row>
    <row r="153" spans="2:65" s="10" customFormat="1" ht="22.5" customHeight="1" x14ac:dyDescent="0.3">
      <c r="B153" s="170"/>
      <c r="C153" s="171"/>
      <c r="D153" s="171"/>
      <c r="E153" s="172" t="s">
        <v>21</v>
      </c>
      <c r="F153" s="253" t="s">
        <v>374</v>
      </c>
      <c r="G153" s="254"/>
      <c r="H153" s="254"/>
      <c r="I153" s="254"/>
      <c r="J153" s="171"/>
      <c r="K153" s="173">
        <v>150</v>
      </c>
      <c r="L153" s="171"/>
      <c r="M153" s="171"/>
      <c r="N153" s="171"/>
      <c r="O153" s="171"/>
      <c r="P153" s="171"/>
      <c r="Q153" s="171"/>
      <c r="R153" s="174"/>
      <c r="T153" s="175"/>
      <c r="U153" s="171"/>
      <c r="V153" s="171"/>
      <c r="W153" s="171"/>
      <c r="X153" s="171"/>
      <c r="Y153" s="171"/>
      <c r="Z153" s="171"/>
      <c r="AA153" s="176"/>
      <c r="AT153" s="177" t="s">
        <v>196</v>
      </c>
      <c r="AU153" s="177" t="s">
        <v>145</v>
      </c>
      <c r="AV153" s="10" t="s">
        <v>145</v>
      </c>
      <c r="AW153" s="10" t="s">
        <v>38</v>
      </c>
      <c r="AX153" s="10" t="s">
        <v>80</v>
      </c>
      <c r="AY153" s="177" t="s">
        <v>188</v>
      </c>
    </row>
    <row r="154" spans="2:65" s="1" customFormat="1" ht="31.5" customHeight="1" x14ac:dyDescent="0.3">
      <c r="B154" s="31"/>
      <c r="C154" s="163" t="s">
        <v>256</v>
      </c>
      <c r="D154" s="163" t="s">
        <v>189</v>
      </c>
      <c r="E154" s="164" t="s">
        <v>377</v>
      </c>
      <c r="F154" s="249" t="s">
        <v>378</v>
      </c>
      <c r="G154" s="250"/>
      <c r="H154" s="250"/>
      <c r="I154" s="250"/>
      <c r="J154" s="165" t="s">
        <v>192</v>
      </c>
      <c r="K154" s="166">
        <v>25</v>
      </c>
      <c r="L154" s="251">
        <v>0</v>
      </c>
      <c r="M154" s="250"/>
      <c r="N154" s="252">
        <f>ROUND(L154*K154,2)</f>
        <v>0</v>
      </c>
      <c r="O154" s="250"/>
      <c r="P154" s="250"/>
      <c r="Q154" s="250"/>
      <c r="R154" s="33"/>
      <c r="T154" s="167" t="s">
        <v>21</v>
      </c>
      <c r="U154" s="40" t="s">
        <v>45</v>
      </c>
      <c r="V154" s="32"/>
      <c r="W154" s="168">
        <f>V154*K154</f>
        <v>0</v>
      </c>
      <c r="X154" s="168">
        <v>0.61199999999999999</v>
      </c>
      <c r="Y154" s="168">
        <f>X154*K154</f>
        <v>15.299999999999999</v>
      </c>
      <c r="Z154" s="168">
        <v>0</v>
      </c>
      <c r="AA154" s="169">
        <f>Z154*K154</f>
        <v>0</v>
      </c>
      <c r="AR154" s="14" t="s">
        <v>193</v>
      </c>
      <c r="AT154" s="14" t="s">
        <v>189</v>
      </c>
      <c r="AU154" s="14" t="s">
        <v>145</v>
      </c>
      <c r="AY154" s="14" t="s">
        <v>188</v>
      </c>
      <c r="BE154" s="106">
        <f>IF(U154="základní",N154,0)</f>
        <v>0</v>
      </c>
      <c r="BF154" s="106">
        <f>IF(U154="snížená",N154,0)</f>
        <v>0</v>
      </c>
      <c r="BG154" s="106">
        <f>IF(U154="zákl. přenesená",N154,0)</f>
        <v>0</v>
      </c>
      <c r="BH154" s="106">
        <f>IF(U154="sníž. přenesená",N154,0)</f>
        <v>0</v>
      </c>
      <c r="BI154" s="106">
        <f>IF(U154="nulová",N154,0)</f>
        <v>0</v>
      </c>
      <c r="BJ154" s="14" t="s">
        <v>23</v>
      </c>
      <c r="BK154" s="106">
        <f>ROUND(L154*K154,2)</f>
        <v>0</v>
      </c>
      <c r="BL154" s="14" t="s">
        <v>193</v>
      </c>
      <c r="BM154" s="14" t="s">
        <v>379</v>
      </c>
    </row>
    <row r="155" spans="2:65" s="10" customFormat="1" ht="22.5" customHeight="1" x14ac:dyDescent="0.3">
      <c r="B155" s="170"/>
      <c r="C155" s="171"/>
      <c r="D155" s="171"/>
      <c r="E155" s="172" t="s">
        <v>21</v>
      </c>
      <c r="F155" s="253" t="s">
        <v>315</v>
      </c>
      <c r="G155" s="254"/>
      <c r="H155" s="254"/>
      <c r="I155" s="254"/>
      <c r="J155" s="171"/>
      <c r="K155" s="173">
        <v>25</v>
      </c>
      <c r="L155" s="171"/>
      <c r="M155" s="171"/>
      <c r="N155" s="171"/>
      <c r="O155" s="171"/>
      <c r="P155" s="171"/>
      <c r="Q155" s="171"/>
      <c r="R155" s="174"/>
      <c r="T155" s="175"/>
      <c r="U155" s="171"/>
      <c r="V155" s="171"/>
      <c r="W155" s="171"/>
      <c r="X155" s="171"/>
      <c r="Y155" s="171"/>
      <c r="Z155" s="171"/>
      <c r="AA155" s="176"/>
      <c r="AT155" s="177" t="s">
        <v>196</v>
      </c>
      <c r="AU155" s="177" t="s">
        <v>145</v>
      </c>
      <c r="AV155" s="10" t="s">
        <v>145</v>
      </c>
      <c r="AW155" s="10" t="s">
        <v>38</v>
      </c>
      <c r="AX155" s="10" t="s">
        <v>80</v>
      </c>
      <c r="AY155" s="177" t="s">
        <v>188</v>
      </c>
    </row>
    <row r="156" spans="2:65" s="1" customFormat="1" ht="31.5" customHeight="1" x14ac:dyDescent="0.3">
      <c r="B156" s="31"/>
      <c r="C156" s="163" t="s">
        <v>9</v>
      </c>
      <c r="D156" s="163" t="s">
        <v>189</v>
      </c>
      <c r="E156" s="164" t="s">
        <v>380</v>
      </c>
      <c r="F156" s="249" t="s">
        <v>381</v>
      </c>
      <c r="G156" s="250"/>
      <c r="H156" s="250"/>
      <c r="I156" s="250"/>
      <c r="J156" s="165" t="s">
        <v>192</v>
      </c>
      <c r="K156" s="166">
        <v>50</v>
      </c>
      <c r="L156" s="251">
        <v>0</v>
      </c>
      <c r="M156" s="250"/>
      <c r="N156" s="252">
        <f>ROUND(L156*K156,2)</f>
        <v>0</v>
      </c>
      <c r="O156" s="250"/>
      <c r="P156" s="250"/>
      <c r="Q156" s="250"/>
      <c r="R156" s="33"/>
      <c r="T156" s="167" t="s">
        <v>21</v>
      </c>
      <c r="U156" s="40" t="s">
        <v>45</v>
      </c>
      <c r="V156" s="32"/>
      <c r="W156" s="168">
        <f>V156*K156</f>
        <v>0</v>
      </c>
      <c r="X156" s="168">
        <v>0.19536000000000001</v>
      </c>
      <c r="Y156" s="168">
        <f>X156*K156</f>
        <v>9.7680000000000007</v>
      </c>
      <c r="Z156" s="168">
        <v>0</v>
      </c>
      <c r="AA156" s="169">
        <f>Z156*K156</f>
        <v>0</v>
      </c>
      <c r="AR156" s="14" t="s">
        <v>193</v>
      </c>
      <c r="AT156" s="14" t="s">
        <v>189</v>
      </c>
      <c r="AU156" s="14" t="s">
        <v>145</v>
      </c>
      <c r="AY156" s="14" t="s">
        <v>188</v>
      </c>
      <c r="BE156" s="106">
        <f>IF(U156="základní",N156,0)</f>
        <v>0</v>
      </c>
      <c r="BF156" s="106">
        <f>IF(U156="snížená",N156,0)</f>
        <v>0</v>
      </c>
      <c r="BG156" s="106">
        <f>IF(U156="zákl. přenesená",N156,0)</f>
        <v>0</v>
      </c>
      <c r="BH156" s="106">
        <f>IF(U156="sníž. přenesená",N156,0)</f>
        <v>0</v>
      </c>
      <c r="BI156" s="106">
        <f>IF(U156="nulová",N156,0)</f>
        <v>0</v>
      </c>
      <c r="BJ156" s="14" t="s">
        <v>23</v>
      </c>
      <c r="BK156" s="106">
        <f>ROUND(L156*K156,2)</f>
        <v>0</v>
      </c>
      <c r="BL156" s="14" t="s">
        <v>193</v>
      </c>
      <c r="BM156" s="14" t="s">
        <v>382</v>
      </c>
    </row>
    <row r="157" spans="2:65" s="10" customFormat="1" ht="22.5" customHeight="1" x14ac:dyDescent="0.3">
      <c r="B157" s="170"/>
      <c r="C157" s="171"/>
      <c r="D157" s="171"/>
      <c r="E157" s="172" t="s">
        <v>21</v>
      </c>
      <c r="F157" s="253" t="s">
        <v>383</v>
      </c>
      <c r="G157" s="254"/>
      <c r="H157" s="254"/>
      <c r="I157" s="254"/>
      <c r="J157" s="171"/>
      <c r="K157" s="173">
        <v>50</v>
      </c>
      <c r="L157" s="171"/>
      <c r="M157" s="171"/>
      <c r="N157" s="171"/>
      <c r="O157" s="171"/>
      <c r="P157" s="171"/>
      <c r="Q157" s="171"/>
      <c r="R157" s="174"/>
      <c r="T157" s="175"/>
      <c r="U157" s="171"/>
      <c r="V157" s="171"/>
      <c r="W157" s="171"/>
      <c r="X157" s="171"/>
      <c r="Y157" s="171"/>
      <c r="Z157" s="171"/>
      <c r="AA157" s="176"/>
      <c r="AT157" s="177" t="s">
        <v>196</v>
      </c>
      <c r="AU157" s="177" t="s">
        <v>145</v>
      </c>
      <c r="AV157" s="10" t="s">
        <v>145</v>
      </c>
      <c r="AW157" s="10" t="s">
        <v>38</v>
      </c>
      <c r="AX157" s="10" t="s">
        <v>80</v>
      </c>
      <c r="AY157" s="177" t="s">
        <v>188</v>
      </c>
    </row>
    <row r="158" spans="2:65" s="1" customFormat="1" ht="22.5" customHeight="1" x14ac:dyDescent="0.3">
      <c r="B158" s="31"/>
      <c r="C158" s="178" t="s">
        <v>266</v>
      </c>
      <c r="D158" s="178" t="s">
        <v>261</v>
      </c>
      <c r="E158" s="179" t="s">
        <v>262</v>
      </c>
      <c r="F158" s="256" t="s">
        <v>263</v>
      </c>
      <c r="G158" s="257"/>
      <c r="H158" s="257"/>
      <c r="I158" s="257"/>
      <c r="J158" s="180" t="s">
        <v>230</v>
      </c>
      <c r="K158" s="181">
        <v>10.199999999999999</v>
      </c>
      <c r="L158" s="258">
        <v>0</v>
      </c>
      <c r="M158" s="257"/>
      <c r="N158" s="259">
        <f>ROUND(L158*K158,2)</f>
        <v>0</v>
      </c>
      <c r="O158" s="250"/>
      <c r="P158" s="250"/>
      <c r="Q158" s="250"/>
      <c r="R158" s="33"/>
      <c r="T158" s="167" t="s">
        <v>21</v>
      </c>
      <c r="U158" s="40" t="s">
        <v>45</v>
      </c>
      <c r="V158" s="32"/>
      <c r="W158" s="168">
        <f>V158*K158</f>
        <v>0</v>
      </c>
      <c r="X158" s="168">
        <v>1</v>
      </c>
      <c r="Y158" s="168">
        <f>X158*K158</f>
        <v>10.199999999999999</v>
      </c>
      <c r="Z158" s="168">
        <v>0</v>
      </c>
      <c r="AA158" s="169">
        <f>Z158*K158</f>
        <v>0</v>
      </c>
      <c r="AR158" s="14" t="s">
        <v>227</v>
      </c>
      <c r="AT158" s="14" t="s">
        <v>261</v>
      </c>
      <c r="AU158" s="14" t="s">
        <v>145</v>
      </c>
      <c r="AY158" s="14" t="s">
        <v>188</v>
      </c>
      <c r="BE158" s="106">
        <f>IF(U158="základní",N158,0)</f>
        <v>0</v>
      </c>
      <c r="BF158" s="106">
        <f>IF(U158="snížená",N158,0)</f>
        <v>0</v>
      </c>
      <c r="BG158" s="106">
        <f>IF(U158="zákl. přenesená",N158,0)</f>
        <v>0</v>
      </c>
      <c r="BH158" s="106">
        <f>IF(U158="sníž. přenesená",N158,0)</f>
        <v>0</v>
      </c>
      <c r="BI158" s="106">
        <f>IF(U158="nulová",N158,0)</f>
        <v>0</v>
      </c>
      <c r="BJ158" s="14" t="s">
        <v>23</v>
      </c>
      <c r="BK158" s="106">
        <f>ROUND(L158*K158,2)</f>
        <v>0</v>
      </c>
      <c r="BL158" s="14" t="s">
        <v>193</v>
      </c>
      <c r="BM158" s="14" t="s">
        <v>384</v>
      </c>
    </row>
    <row r="159" spans="2:65" s="10" customFormat="1" ht="22.5" customHeight="1" x14ac:dyDescent="0.3">
      <c r="B159" s="170"/>
      <c r="C159" s="171"/>
      <c r="D159" s="171"/>
      <c r="E159" s="172" t="s">
        <v>21</v>
      </c>
      <c r="F159" s="253" t="s">
        <v>385</v>
      </c>
      <c r="G159" s="254"/>
      <c r="H159" s="254"/>
      <c r="I159" s="254"/>
      <c r="J159" s="171"/>
      <c r="K159" s="173">
        <v>10.199999999999999</v>
      </c>
      <c r="L159" s="171"/>
      <c r="M159" s="171"/>
      <c r="N159" s="171"/>
      <c r="O159" s="171"/>
      <c r="P159" s="171"/>
      <c r="Q159" s="171"/>
      <c r="R159" s="174"/>
      <c r="T159" s="175"/>
      <c r="U159" s="171"/>
      <c r="V159" s="171"/>
      <c r="W159" s="171"/>
      <c r="X159" s="171"/>
      <c r="Y159" s="171"/>
      <c r="Z159" s="171"/>
      <c r="AA159" s="176"/>
      <c r="AT159" s="177" t="s">
        <v>196</v>
      </c>
      <c r="AU159" s="177" t="s">
        <v>145</v>
      </c>
      <c r="AV159" s="10" t="s">
        <v>145</v>
      </c>
      <c r="AW159" s="10" t="s">
        <v>38</v>
      </c>
      <c r="AX159" s="10" t="s">
        <v>80</v>
      </c>
      <c r="AY159" s="177" t="s">
        <v>188</v>
      </c>
    </row>
    <row r="160" spans="2:65" s="9" customFormat="1" ht="29.85" customHeight="1" x14ac:dyDescent="0.3">
      <c r="B160" s="152"/>
      <c r="C160" s="153"/>
      <c r="D160" s="162" t="s">
        <v>159</v>
      </c>
      <c r="E160" s="162"/>
      <c r="F160" s="162"/>
      <c r="G160" s="162"/>
      <c r="H160" s="162"/>
      <c r="I160" s="162"/>
      <c r="J160" s="162"/>
      <c r="K160" s="162"/>
      <c r="L160" s="162"/>
      <c r="M160" s="162"/>
      <c r="N160" s="264">
        <f>BK160</f>
        <v>0</v>
      </c>
      <c r="O160" s="265"/>
      <c r="P160" s="265"/>
      <c r="Q160" s="265"/>
      <c r="R160" s="155"/>
      <c r="T160" s="156"/>
      <c r="U160" s="153"/>
      <c r="V160" s="153"/>
      <c r="W160" s="157">
        <f>SUM(W161:W164)</f>
        <v>0</v>
      </c>
      <c r="X160" s="153"/>
      <c r="Y160" s="157">
        <f>SUM(Y161:Y164)</f>
        <v>26.536000000000001</v>
      </c>
      <c r="Z160" s="153"/>
      <c r="AA160" s="158">
        <f>SUM(AA161:AA164)</f>
        <v>0</v>
      </c>
      <c r="AR160" s="159" t="s">
        <v>23</v>
      </c>
      <c r="AT160" s="160" t="s">
        <v>79</v>
      </c>
      <c r="AU160" s="160" t="s">
        <v>23</v>
      </c>
      <c r="AY160" s="159" t="s">
        <v>188</v>
      </c>
      <c r="BK160" s="161">
        <f>SUM(BK161:BK164)</f>
        <v>0</v>
      </c>
    </row>
    <row r="161" spans="2:65" s="1" customFormat="1" ht="31.5" customHeight="1" x14ac:dyDescent="0.3">
      <c r="B161" s="31"/>
      <c r="C161" s="163" t="s">
        <v>271</v>
      </c>
      <c r="D161" s="163" t="s">
        <v>189</v>
      </c>
      <c r="E161" s="164" t="s">
        <v>302</v>
      </c>
      <c r="F161" s="249" t="s">
        <v>303</v>
      </c>
      <c r="G161" s="250"/>
      <c r="H161" s="250"/>
      <c r="I161" s="250"/>
      <c r="J161" s="165" t="s">
        <v>203</v>
      </c>
      <c r="K161" s="166">
        <v>196</v>
      </c>
      <c r="L161" s="251">
        <v>0</v>
      </c>
      <c r="M161" s="250"/>
      <c r="N161" s="252">
        <f>ROUND(L161*K161,2)</f>
        <v>0</v>
      </c>
      <c r="O161" s="250"/>
      <c r="P161" s="250"/>
      <c r="Q161" s="250"/>
      <c r="R161" s="33"/>
      <c r="T161" s="167" t="s">
        <v>21</v>
      </c>
      <c r="U161" s="40" t="s">
        <v>45</v>
      </c>
      <c r="V161" s="32"/>
      <c r="W161" s="168">
        <f>V161*K161</f>
        <v>0</v>
      </c>
      <c r="X161" s="168">
        <v>0.1295</v>
      </c>
      <c r="Y161" s="168">
        <f>X161*K161</f>
        <v>25.382000000000001</v>
      </c>
      <c r="Z161" s="168">
        <v>0</v>
      </c>
      <c r="AA161" s="169">
        <f>Z161*K161</f>
        <v>0</v>
      </c>
      <c r="AR161" s="14" t="s">
        <v>193</v>
      </c>
      <c r="AT161" s="14" t="s">
        <v>189</v>
      </c>
      <c r="AU161" s="14" t="s">
        <v>145</v>
      </c>
      <c r="AY161" s="14" t="s">
        <v>188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4" t="s">
        <v>23</v>
      </c>
      <c r="BK161" s="106">
        <f>ROUND(L161*K161,2)</f>
        <v>0</v>
      </c>
      <c r="BL161" s="14" t="s">
        <v>193</v>
      </c>
      <c r="BM161" s="14" t="s">
        <v>386</v>
      </c>
    </row>
    <row r="162" spans="2:65" s="10" customFormat="1" ht="22.5" customHeight="1" x14ac:dyDescent="0.3">
      <c r="B162" s="170"/>
      <c r="C162" s="171"/>
      <c r="D162" s="171"/>
      <c r="E162" s="172" t="s">
        <v>21</v>
      </c>
      <c r="F162" s="253" t="s">
        <v>387</v>
      </c>
      <c r="G162" s="254"/>
      <c r="H162" s="254"/>
      <c r="I162" s="254"/>
      <c r="J162" s="171"/>
      <c r="K162" s="173">
        <v>196</v>
      </c>
      <c r="L162" s="171"/>
      <c r="M162" s="171"/>
      <c r="N162" s="171"/>
      <c r="O162" s="171"/>
      <c r="P162" s="171"/>
      <c r="Q162" s="171"/>
      <c r="R162" s="174"/>
      <c r="T162" s="175"/>
      <c r="U162" s="171"/>
      <c r="V162" s="171"/>
      <c r="W162" s="171"/>
      <c r="X162" s="171"/>
      <c r="Y162" s="171"/>
      <c r="Z162" s="171"/>
      <c r="AA162" s="176"/>
      <c r="AT162" s="177" t="s">
        <v>196</v>
      </c>
      <c r="AU162" s="177" t="s">
        <v>145</v>
      </c>
      <c r="AV162" s="10" t="s">
        <v>145</v>
      </c>
      <c r="AW162" s="10" t="s">
        <v>38</v>
      </c>
      <c r="AX162" s="10" t="s">
        <v>80</v>
      </c>
      <c r="AY162" s="177" t="s">
        <v>188</v>
      </c>
    </row>
    <row r="163" spans="2:65" s="1" customFormat="1" ht="31.5" customHeight="1" x14ac:dyDescent="0.3">
      <c r="B163" s="31"/>
      <c r="C163" s="178" t="s">
        <v>281</v>
      </c>
      <c r="D163" s="178" t="s">
        <v>261</v>
      </c>
      <c r="E163" s="179" t="s">
        <v>307</v>
      </c>
      <c r="F163" s="256" t="s">
        <v>308</v>
      </c>
      <c r="G163" s="257"/>
      <c r="H163" s="257"/>
      <c r="I163" s="257"/>
      <c r="J163" s="180" t="s">
        <v>230</v>
      </c>
      <c r="K163" s="181">
        <v>1.1539999999999999</v>
      </c>
      <c r="L163" s="258">
        <v>0</v>
      </c>
      <c r="M163" s="257"/>
      <c r="N163" s="259">
        <f>ROUND(L163*K163,2)</f>
        <v>0</v>
      </c>
      <c r="O163" s="250"/>
      <c r="P163" s="250"/>
      <c r="Q163" s="250"/>
      <c r="R163" s="33"/>
      <c r="T163" s="167" t="s">
        <v>21</v>
      </c>
      <c r="U163" s="40" t="s">
        <v>45</v>
      </c>
      <c r="V163" s="32"/>
      <c r="W163" s="168">
        <f>V163*K163</f>
        <v>0</v>
      </c>
      <c r="X163" s="168">
        <v>1</v>
      </c>
      <c r="Y163" s="168">
        <f>X163*K163</f>
        <v>1.1539999999999999</v>
      </c>
      <c r="Z163" s="168">
        <v>0</v>
      </c>
      <c r="AA163" s="169">
        <f>Z163*K163</f>
        <v>0</v>
      </c>
      <c r="AR163" s="14" t="s">
        <v>227</v>
      </c>
      <c r="AT163" s="14" t="s">
        <v>261</v>
      </c>
      <c r="AU163" s="14" t="s">
        <v>145</v>
      </c>
      <c r="AY163" s="14" t="s">
        <v>188</v>
      </c>
      <c r="BE163" s="106">
        <f>IF(U163="základní",N163,0)</f>
        <v>0</v>
      </c>
      <c r="BF163" s="106">
        <f>IF(U163="snížená",N163,0)</f>
        <v>0</v>
      </c>
      <c r="BG163" s="106">
        <f>IF(U163="zákl. přenesená",N163,0)</f>
        <v>0</v>
      </c>
      <c r="BH163" s="106">
        <f>IF(U163="sníž. přenesená",N163,0)</f>
        <v>0</v>
      </c>
      <c r="BI163" s="106">
        <f>IF(U163="nulová",N163,0)</f>
        <v>0</v>
      </c>
      <c r="BJ163" s="14" t="s">
        <v>23</v>
      </c>
      <c r="BK163" s="106">
        <f>ROUND(L163*K163,2)</f>
        <v>0</v>
      </c>
      <c r="BL163" s="14" t="s">
        <v>193</v>
      </c>
      <c r="BM163" s="14" t="s">
        <v>388</v>
      </c>
    </row>
    <row r="164" spans="2:65" s="10" customFormat="1" ht="22.5" customHeight="1" x14ac:dyDescent="0.3">
      <c r="B164" s="170"/>
      <c r="C164" s="171"/>
      <c r="D164" s="171"/>
      <c r="E164" s="172" t="s">
        <v>21</v>
      </c>
      <c r="F164" s="253" t="s">
        <v>389</v>
      </c>
      <c r="G164" s="254"/>
      <c r="H164" s="254"/>
      <c r="I164" s="254"/>
      <c r="J164" s="171"/>
      <c r="K164" s="173">
        <v>1.1539999999999999</v>
      </c>
      <c r="L164" s="171"/>
      <c r="M164" s="171"/>
      <c r="N164" s="171"/>
      <c r="O164" s="171"/>
      <c r="P164" s="171"/>
      <c r="Q164" s="171"/>
      <c r="R164" s="174"/>
      <c r="T164" s="175"/>
      <c r="U164" s="171"/>
      <c r="V164" s="171"/>
      <c r="W164" s="171"/>
      <c r="X164" s="171"/>
      <c r="Y164" s="171"/>
      <c r="Z164" s="171"/>
      <c r="AA164" s="176"/>
      <c r="AT164" s="177" t="s">
        <v>196</v>
      </c>
      <c r="AU164" s="177" t="s">
        <v>145</v>
      </c>
      <c r="AV164" s="10" t="s">
        <v>145</v>
      </c>
      <c r="AW164" s="10" t="s">
        <v>38</v>
      </c>
      <c r="AX164" s="10" t="s">
        <v>80</v>
      </c>
      <c r="AY164" s="177" t="s">
        <v>188</v>
      </c>
    </row>
    <row r="165" spans="2:65" s="9" customFormat="1" ht="29.85" customHeight="1" x14ac:dyDescent="0.3">
      <c r="B165" s="152"/>
      <c r="C165" s="153"/>
      <c r="D165" s="162" t="s">
        <v>161</v>
      </c>
      <c r="E165" s="162"/>
      <c r="F165" s="162"/>
      <c r="G165" s="162"/>
      <c r="H165" s="162"/>
      <c r="I165" s="162"/>
      <c r="J165" s="162"/>
      <c r="K165" s="162"/>
      <c r="L165" s="162"/>
      <c r="M165" s="162"/>
      <c r="N165" s="264">
        <f>BK165</f>
        <v>0</v>
      </c>
      <c r="O165" s="265"/>
      <c r="P165" s="265"/>
      <c r="Q165" s="265"/>
      <c r="R165" s="155"/>
      <c r="T165" s="156"/>
      <c r="U165" s="153"/>
      <c r="V165" s="153"/>
      <c r="W165" s="157">
        <f>W166</f>
        <v>0</v>
      </c>
      <c r="X165" s="153"/>
      <c r="Y165" s="157">
        <f>Y166</f>
        <v>0</v>
      </c>
      <c r="Z165" s="153"/>
      <c r="AA165" s="158">
        <f>AA166</f>
        <v>0</v>
      </c>
      <c r="AR165" s="159" t="s">
        <v>23</v>
      </c>
      <c r="AT165" s="160" t="s">
        <v>79</v>
      </c>
      <c r="AU165" s="160" t="s">
        <v>23</v>
      </c>
      <c r="AY165" s="159" t="s">
        <v>188</v>
      </c>
      <c r="BK165" s="161">
        <f>BK166</f>
        <v>0</v>
      </c>
    </row>
    <row r="166" spans="2:65" s="1" customFormat="1" ht="31.5" customHeight="1" x14ac:dyDescent="0.3">
      <c r="B166" s="31"/>
      <c r="C166" s="163" t="s">
        <v>286</v>
      </c>
      <c r="D166" s="163" t="s">
        <v>189</v>
      </c>
      <c r="E166" s="164" t="s">
        <v>323</v>
      </c>
      <c r="F166" s="249" t="s">
        <v>324</v>
      </c>
      <c r="G166" s="250"/>
      <c r="H166" s="250"/>
      <c r="I166" s="250"/>
      <c r="J166" s="165" t="s">
        <v>230</v>
      </c>
      <c r="K166" s="166">
        <v>61.804000000000002</v>
      </c>
      <c r="L166" s="251">
        <v>0</v>
      </c>
      <c r="M166" s="250"/>
      <c r="N166" s="252">
        <f>ROUND(L166*K166,2)</f>
        <v>0</v>
      </c>
      <c r="O166" s="250"/>
      <c r="P166" s="250"/>
      <c r="Q166" s="250"/>
      <c r="R166" s="33"/>
      <c r="T166" s="167" t="s">
        <v>21</v>
      </c>
      <c r="U166" s="40" t="s">
        <v>45</v>
      </c>
      <c r="V166" s="32"/>
      <c r="W166" s="168">
        <f>V166*K166</f>
        <v>0</v>
      </c>
      <c r="X166" s="168">
        <v>0</v>
      </c>
      <c r="Y166" s="168">
        <f>X166*K166</f>
        <v>0</v>
      </c>
      <c r="Z166" s="168">
        <v>0</v>
      </c>
      <c r="AA166" s="169">
        <f>Z166*K166</f>
        <v>0</v>
      </c>
      <c r="AR166" s="14" t="s">
        <v>193</v>
      </c>
      <c r="AT166" s="14" t="s">
        <v>189</v>
      </c>
      <c r="AU166" s="14" t="s">
        <v>145</v>
      </c>
      <c r="AY166" s="14" t="s">
        <v>188</v>
      </c>
      <c r="BE166" s="106">
        <f>IF(U166="základní",N166,0)</f>
        <v>0</v>
      </c>
      <c r="BF166" s="106">
        <f>IF(U166="snížená",N166,0)</f>
        <v>0</v>
      </c>
      <c r="BG166" s="106">
        <f>IF(U166="zákl. přenesená",N166,0)</f>
        <v>0</v>
      </c>
      <c r="BH166" s="106">
        <f>IF(U166="sníž. přenesená",N166,0)</f>
        <v>0</v>
      </c>
      <c r="BI166" s="106">
        <f>IF(U166="nulová",N166,0)</f>
        <v>0</v>
      </c>
      <c r="BJ166" s="14" t="s">
        <v>23</v>
      </c>
      <c r="BK166" s="106">
        <f>ROUND(L166*K166,2)</f>
        <v>0</v>
      </c>
      <c r="BL166" s="14" t="s">
        <v>193</v>
      </c>
      <c r="BM166" s="14" t="s">
        <v>390</v>
      </c>
    </row>
    <row r="167" spans="2:65" s="1" customFormat="1" ht="49.9" customHeight="1" x14ac:dyDescent="0.35">
      <c r="B167" s="31"/>
      <c r="C167" s="32"/>
      <c r="D167" s="154" t="s">
        <v>342</v>
      </c>
      <c r="E167" s="32"/>
      <c r="F167" s="32"/>
      <c r="G167" s="32"/>
      <c r="H167" s="32"/>
      <c r="I167" s="32"/>
      <c r="J167" s="32"/>
      <c r="K167" s="32"/>
      <c r="L167" s="32"/>
      <c r="M167" s="32"/>
      <c r="N167" s="272">
        <f t="shared" ref="N167:N172" si="5">BK167</f>
        <v>0</v>
      </c>
      <c r="O167" s="273"/>
      <c r="P167" s="273"/>
      <c r="Q167" s="273"/>
      <c r="R167" s="33"/>
      <c r="T167" s="74"/>
      <c r="U167" s="32"/>
      <c r="V167" s="32"/>
      <c r="W167" s="32"/>
      <c r="X167" s="32"/>
      <c r="Y167" s="32"/>
      <c r="Z167" s="32"/>
      <c r="AA167" s="75"/>
      <c r="AT167" s="14" t="s">
        <v>79</v>
      </c>
      <c r="AU167" s="14" t="s">
        <v>80</v>
      </c>
      <c r="AY167" s="14" t="s">
        <v>343</v>
      </c>
      <c r="BK167" s="106">
        <f>SUM(BK168:BK172)</f>
        <v>0</v>
      </c>
    </row>
    <row r="168" spans="2:65" s="1" customFormat="1" ht="22.35" customHeight="1" x14ac:dyDescent="0.3">
      <c r="B168" s="31"/>
      <c r="C168" s="182" t="s">
        <v>21</v>
      </c>
      <c r="D168" s="182" t="s">
        <v>189</v>
      </c>
      <c r="E168" s="183" t="s">
        <v>21</v>
      </c>
      <c r="F168" s="260" t="s">
        <v>21</v>
      </c>
      <c r="G168" s="261"/>
      <c r="H168" s="261"/>
      <c r="I168" s="261"/>
      <c r="J168" s="184" t="s">
        <v>21</v>
      </c>
      <c r="K168" s="185"/>
      <c r="L168" s="251"/>
      <c r="M168" s="250"/>
      <c r="N168" s="252">
        <f t="shared" si="5"/>
        <v>0</v>
      </c>
      <c r="O168" s="250"/>
      <c r="P168" s="250"/>
      <c r="Q168" s="250"/>
      <c r="R168" s="33"/>
      <c r="T168" s="167" t="s">
        <v>21</v>
      </c>
      <c r="U168" s="186" t="s">
        <v>45</v>
      </c>
      <c r="V168" s="32"/>
      <c r="W168" s="32"/>
      <c r="X168" s="32"/>
      <c r="Y168" s="32"/>
      <c r="Z168" s="32"/>
      <c r="AA168" s="75"/>
      <c r="AT168" s="14" t="s">
        <v>343</v>
      </c>
      <c r="AU168" s="14" t="s">
        <v>23</v>
      </c>
      <c r="AY168" s="14" t="s">
        <v>343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14" t="s">
        <v>23</v>
      </c>
      <c r="BK168" s="106">
        <f>L168*K168</f>
        <v>0</v>
      </c>
    </row>
    <row r="169" spans="2:65" s="1" customFormat="1" ht="22.35" customHeight="1" x14ac:dyDescent="0.3">
      <c r="B169" s="31"/>
      <c r="C169" s="182" t="s">
        <v>21</v>
      </c>
      <c r="D169" s="182" t="s">
        <v>189</v>
      </c>
      <c r="E169" s="183" t="s">
        <v>21</v>
      </c>
      <c r="F169" s="260" t="s">
        <v>21</v>
      </c>
      <c r="G169" s="261"/>
      <c r="H169" s="261"/>
      <c r="I169" s="261"/>
      <c r="J169" s="184" t="s">
        <v>21</v>
      </c>
      <c r="K169" s="185"/>
      <c r="L169" s="251"/>
      <c r="M169" s="250"/>
      <c r="N169" s="252">
        <f t="shared" si="5"/>
        <v>0</v>
      </c>
      <c r="O169" s="250"/>
      <c r="P169" s="250"/>
      <c r="Q169" s="250"/>
      <c r="R169" s="33"/>
      <c r="T169" s="167" t="s">
        <v>21</v>
      </c>
      <c r="U169" s="186" t="s">
        <v>45</v>
      </c>
      <c r="V169" s="32"/>
      <c r="W169" s="32"/>
      <c r="X169" s="32"/>
      <c r="Y169" s="32"/>
      <c r="Z169" s="32"/>
      <c r="AA169" s="75"/>
      <c r="AT169" s="14" t="s">
        <v>343</v>
      </c>
      <c r="AU169" s="14" t="s">
        <v>23</v>
      </c>
      <c r="AY169" s="14" t="s">
        <v>343</v>
      </c>
      <c r="BE169" s="106">
        <f>IF(U169="základní",N169,0)</f>
        <v>0</v>
      </c>
      <c r="BF169" s="106">
        <f>IF(U169="snížená",N169,0)</f>
        <v>0</v>
      </c>
      <c r="BG169" s="106">
        <f>IF(U169="zákl. přenesená",N169,0)</f>
        <v>0</v>
      </c>
      <c r="BH169" s="106">
        <f>IF(U169="sníž. přenesená",N169,0)</f>
        <v>0</v>
      </c>
      <c r="BI169" s="106">
        <f>IF(U169="nulová",N169,0)</f>
        <v>0</v>
      </c>
      <c r="BJ169" s="14" t="s">
        <v>23</v>
      </c>
      <c r="BK169" s="106">
        <f>L169*K169</f>
        <v>0</v>
      </c>
    </row>
    <row r="170" spans="2:65" s="1" customFormat="1" ht="22.35" customHeight="1" x14ac:dyDescent="0.3">
      <c r="B170" s="31"/>
      <c r="C170" s="182" t="s">
        <v>21</v>
      </c>
      <c r="D170" s="182" t="s">
        <v>189</v>
      </c>
      <c r="E170" s="183" t="s">
        <v>21</v>
      </c>
      <c r="F170" s="260" t="s">
        <v>21</v>
      </c>
      <c r="G170" s="261"/>
      <c r="H170" s="261"/>
      <c r="I170" s="261"/>
      <c r="J170" s="184" t="s">
        <v>21</v>
      </c>
      <c r="K170" s="185"/>
      <c r="L170" s="251"/>
      <c r="M170" s="250"/>
      <c r="N170" s="252">
        <f t="shared" si="5"/>
        <v>0</v>
      </c>
      <c r="O170" s="250"/>
      <c r="P170" s="250"/>
      <c r="Q170" s="250"/>
      <c r="R170" s="33"/>
      <c r="T170" s="167" t="s">
        <v>21</v>
      </c>
      <c r="U170" s="186" t="s">
        <v>45</v>
      </c>
      <c r="V170" s="32"/>
      <c r="W170" s="32"/>
      <c r="X170" s="32"/>
      <c r="Y170" s="32"/>
      <c r="Z170" s="32"/>
      <c r="AA170" s="75"/>
      <c r="AT170" s="14" t="s">
        <v>343</v>
      </c>
      <c r="AU170" s="14" t="s">
        <v>23</v>
      </c>
      <c r="AY170" s="14" t="s">
        <v>343</v>
      </c>
      <c r="BE170" s="106">
        <f>IF(U170="základní",N170,0)</f>
        <v>0</v>
      </c>
      <c r="BF170" s="106">
        <f>IF(U170="snížená",N170,0)</f>
        <v>0</v>
      </c>
      <c r="BG170" s="106">
        <f>IF(U170="zákl. přenesená",N170,0)</f>
        <v>0</v>
      </c>
      <c r="BH170" s="106">
        <f>IF(U170="sníž. přenesená",N170,0)</f>
        <v>0</v>
      </c>
      <c r="BI170" s="106">
        <f>IF(U170="nulová",N170,0)</f>
        <v>0</v>
      </c>
      <c r="BJ170" s="14" t="s">
        <v>23</v>
      </c>
      <c r="BK170" s="106">
        <f>L170*K170</f>
        <v>0</v>
      </c>
    </row>
    <row r="171" spans="2:65" s="1" customFormat="1" ht="22.35" customHeight="1" x14ac:dyDescent="0.3">
      <c r="B171" s="31"/>
      <c r="C171" s="182" t="s">
        <v>21</v>
      </c>
      <c r="D171" s="182" t="s">
        <v>189</v>
      </c>
      <c r="E171" s="183" t="s">
        <v>21</v>
      </c>
      <c r="F171" s="260" t="s">
        <v>21</v>
      </c>
      <c r="G171" s="261"/>
      <c r="H171" s="261"/>
      <c r="I171" s="261"/>
      <c r="J171" s="184" t="s">
        <v>21</v>
      </c>
      <c r="K171" s="185"/>
      <c r="L171" s="251"/>
      <c r="M171" s="250"/>
      <c r="N171" s="252">
        <f t="shared" si="5"/>
        <v>0</v>
      </c>
      <c r="O171" s="250"/>
      <c r="P171" s="250"/>
      <c r="Q171" s="250"/>
      <c r="R171" s="33"/>
      <c r="T171" s="167" t="s">
        <v>21</v>
      </c>
      <c r="U171" s="186" t="s">
        <v>45</v>
      </c>
      <c r="V171" s="32"/>
      <c r="W171" s="32"/>
      <c r="X171" s="32"/>
      <c r="Y171" s="32"/>
      <c r="Z171" s="32"/>
      <c r="AA171" s="75"/>
      <c r="AT171" s="14" t="s">
        <v>343</v>
      </c>
      <c r="AU171" s="14" t="s">
        <v>23</v>
      </c>
      <c r="AY171" s="14" t="s">
        <v>343</v>
      </c>
      <c r="BE171" s="106">
        <f>IF(U171="základní",N171,0)</f>
        <v>0</v>
      </c>
      <c r="BF171" s="106">
        <f>IF(U171="snížená",N171,0)</f>
        <v>0</v>
      </c>
      <c r="BG171" s="106">
        <f>IF(U171="zákl. přenesená",N171,0)</f>
        <v>0</v>
      </c>
      <c r="BH171" s="106">
        <f>IF(U171="sníž. přenesená",N171,0)</f>
        <v>0</v>
      </c>
      <c r="BI171" s="106">
        <f>IF(U171="nulová",N171,0)</f>
        <v>0</v>
      </c>
      <c r="BJ171" s="14" t="s">
        <v>23</v>
      </c>
      <c r="BK171" s="106">
        <f>L171*K171</f>
        <v>0</v>
      </c>
    </row>
    <row r="172" spans="2:65" s="1" customFormat="1" ht="22.35" customHeight="1" x14ac:dyDescent="0.3">
      <c r="B172" s="31"/>
      <c r="C172" s="182" t="s">
        <v>21</v>
      </c>
      <c r="D172" s="182" t="s">
        <v>189</v>
      </c>
      <c r="E172" s="183" t="s">
        <v>21</v>
      </c>
      <c r="F172" s="260" t="s">
        <v>21</v>
      </c>
      <c r="G172" s="261"/>
      <c r="H172" s="261"/>
      <c r="I172" s="261"/>
      <c r="J172" s="184" t="s">
        <v>21</v>
      </c>
      <c r="K172" s="185"/>
      <c r="L172" s="251"/>
      <c r="M172" s="250"/>
      <c r="N172" s="252">
        <f t="shared" si="5"/>
        <v>0</v>
      </c>
      <c r="O172" s="250"/>
      <c r="P172" s="250"/>
      <c r="Q172" s="250"/>
      <c r="R172" s="33"/>
      <c r="T172" s="167" t="s">
        <v>21</v>
      </c>
      <c r="U172" s="186" t="s">
        <v>45</v>
      </c>
      <c r="V172" s="52"/>
      <c r="W172" s="52"/>
      <c r="X172" s="52"/>
      <c r="Y172" s="52"/>
      <c r="Z172" s="52"/>
      <c r="AA172" s="54"/>
      <c r="AT172" s="14" t="s">
        <v>343</v>
      </c>
      <c r="AU172" s="14" t="s">
        <v>23</v>
      </c>
      <c r="AY172" s="14" t="s">
        <v>343</v>
      </c>
      <c r="BE172" s="106">
        <f>IF(U172="základní",N172,0)</f>
        <v>0</v>
      </c>
      <c r="BF172" s="106">
        <f>IF(U172="snížená",N172,0)</f>
        <v>0</v>
      </c>
      <c r="BG172" s="106">
        <f>IF(U172="zákl. přenesená",N172,0)</f>
        <v>0</v>
      </c>
      <c r="BH172" s="106">
        <f>IF(U172="sníž. přenesená",N172,0)</f>
        <v>0</v>
      </c>
      <c r="BI172" s="106">
        <f>IF(U172="nulová",N172,0)</f>
        <v>0</v>
      </c>
      <c r="BJ172" s="14" t="s">
        <v>23</v>
      </c>
      <c r="BK172" s="106">
        <f>L172*K172</f>
        <v>0</v>
      </c>
    </row>
    <row r="173" spans="2:65" s="1" customFormat="1" ht="6.95" customHeight="1" x14ac:dyDescent="0.3">
      <c r="B173" s="55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7"/>
    </row>
  </sheetData>
  <sheetProtection password="CC35" sheet="1" objects="1" scenarios="1" formatColumns="0" formatRows="0" sort="0" autoFilter="0"/>
  <mergeCells count="168">
    <mergeCell ref="H1:K1"/>
    <mergeCell ref="S2:AC2"/>
    <mergeCell ref="F171:I171"/>
    <mergeCell ref="L171:M171"/>
    <mergeCell ref="N171:Q171"/>
    <mergeCell ref="F172:I172"/>
    <mergeCell ref="L172:M172"/>
    <mergeCell ref="N172:Q172"/>
    <mergeCell ref="N121:Q121"/>
    <mergeCell ref="N122:Q122"/>
    <mergeCell ref="N123:Q123"/>
    <mergeCell ref="N147:Q147"/>
    <mergeCell ref="N160:Q160"/>
    <mergeCell ref="N165:Q165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66:I166"/>
    <mergeCell ref="L166:M166"/>
    <mergeCell ref="N166:Q166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F154:I154"/>
    <mergeCell ref="L154:M154"/>
    <mergeCell ref="N154:Q154"/>
    <mergeCell ref="F144:I144"/>
    <mergeCell ref="F145:I145"/>
    <mergeCell ref="L145:M145"/>
    <mergeCell ref="N145:Q145"/>
    <mergeCell ref="F146:I146"/>
    <mergeCell ref="F148:I148"/>
    <mergeCell ref="L148:M148"/>
    <mergeCell ref="N148:Q148"/>
    <mergeCell ref="F149:I149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F129:I12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68:D173">
      <formula1>"K,M"</formula1>
    </dataValidation>
    <dataValidation type="list" allowBlank="1" showInputMessage="1" showErrorMessage="1" error="Povoleny jsou hodnoty základní, snížená, zákl. přenesená, sníž. přenesená, nulová." sqref="U168:U173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0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93</v>
      </c>
      <c r="AZ2" s="115" t="s">
        <v>346</v>
      </c>
      <c r="BA2" s="115" t="s">
        <v>21</v>
      </c>
      <c r="BB2" s="115" t="s">
        <v>21</v>
      </c>
      <c r="BC2" s="115" t="s">
        <v>256</v>
      </c>
      <c r="BD2" s="115" t="s">
        <v>145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  <c r="AZ3" s="115" t="s">
        <v>146</v>
      </c>
      <c r="BA3" s="115" t="s">
        <v>21</v>
      </c>
      <c r="BB3" s="115" t="s">
        <v>21</v>
      </c>
      <c r="BC3" s="115" t="s">
        <v>391</v>
      </c>
      <c r="BD3" s="115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  <c r="AZ4" s="115" t="s">
        <v>392</v>
      </c>
      <c r="BA4" s="115" t="s">
        <v>21</v>
      </c>
      <c r="BB4" s="115" t="s">
        <v>21</v>
      </c>
      <c r="BC4" s="115" t="s">
        <v>393</v>
      </c>
      <c r="BD4" s="115" t="s">
        <v>145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AZ5" s="115" t="s">
        <v>394</v>
      </c>
      <c r="BA5" s="115" t="s">
        <v>21</v>
      </c>
      <c r="BB5" s="115" t="s">
        <v>21</v>
      </c>
      <c r="BC5" s="115" t="s">
        <v>395</v>
      </c>
      <c r="BD5" s="115" t="s">
        <v>145</v>
      </c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  <c r="AZ6" s="115" t="s">
        <v>396</v>
      </c>
      <c r="BA6" s="115" t="s">
        <v>21</v>
      </c>
      <c r="BB6" s="115" t="s">
        <v>21</v>
      </c>
      <c r="BC6" s="115" t="s">
        <v>397</v>
      </c>
      <c r="BD6" s="115" t="s">
        <v>145</v>
      </c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398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  <c r="AZ7" s="115" t="s">
        <v>399</v>
      </c>
      <c r="BA7" s="115" t="s">
        <v>21</v>
      </c>
      <c r="BB7" s="115" t="s">
        <v>21</v>
      </c>
      <c r="BC7" s="115" t="s">
        <v>400</v>
      </c>
      <c r="BD7" s="115" t="s">
        <v>145</v>
      </c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  <c r="AZ8" s="115" t="s">
        <v>401</v>
      </c>
      <c r="BA8" s="115" t="s">
        <v>21</v>
      </c>
      <c r="BB8" s="115" t="s">
        <v>21</v>
      </c>
      <c r="BC8" s="115" t="s">
        <v>227</v>
      </c>
      <c r="BD8" s="115" t="s">
        <v>145</v>
      </c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  <c r="AZ9" s="115" t="s">
        <v>402</v>
      </c>
      <c r="BA9" s="115" t="s">
        <v>21</v>
      </c>
      <c r="BB9" s="115" t="s">
        <v>21</v>
      </c>
      <c r="BC9" s="115" t="s">
        <v>383</v>
      </c>
      <c r="BD9" s="115" t="s">
        <v>145</v>
      </c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AZ10" s="115" t="s">
        <v>403</v>
      </c>
      <c r="BA10" s="115" t="s">
        <v>21</v>
      </c>
      <c r="BB10" s="115" t="s">
        <v>21</v>
      </c>
      <c r="BC10" s="115" t="s">
        <v>404</v>
      </c>
      <c r="BD10" s="115" t="s">
        <v>145</v>
      </c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N98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ROUND((((SUM(BE98:BE105)+SUM(BE123:BE193))+SUM(BE195:BE199))),2)</f>
        <v>0</v>
      </c>
      <c r="I32" s="208"/>
      <c r="J32" s="208"/>
      <c r="K32" s="32"/>
      <c r="L32" s="32"/>
      <c r="M32" s="235">
        <f>ROUND(((ROUND((SUM(BE98:BE105)+SUM(BE123:BE193)), 2)*F32)+SUM(BE195:BE199)*F32),2)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ROUND((((SUM(BF98:BF105)+SUM(BF123:BF193))+SUM(BF195:BF199))),2)</f>
        <v>0</v>
      </c>
      <c r="I33" s="208"/>
      <c r="J33" s="208"/>
      <c r="K33" s="32"/>
      <c r="L33" s="32"/>
      <c r="M33" s="235">
        <f>ROUND(((ROUND((SUM(BF98:BF105)+SUM(BF123:BF193)), 2)*F33)+SUM(BF195:BF199)*F33),2)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ROUND((((SUM(BG98:BG105)+SUM(BG123:BG193))+SUM(BG195:BG199))),2)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ROUND((((SUM(BH98:BH105)+SUM(BH123:BH193))+SUM(BH195:BH199))),2)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ROUND((((SUM(BI98:BI105)+SUM(BI123:BI193))+SUM(BI195:BI199))),2)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02.1 - Vodní prvek - střiky - stavební část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N123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N124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N125</f>
        <v>0</v>
      </c>
      <c r="O90" s="242"/>
      <c r="P90" s="242"/>
      <c r="Q90" s="242"/>
      <c r="R90" s="134"/>
      <c r="T90" s="135"/>
      <c r="U90" s="135"/>
    </row>
    <row r="91" spans="2:47" s="7" customFormat="1" ht="19.899999999999999" customHeight="1" x14ac:dyDescent="0.3">
      <c r="B91" s="132"/>
      <c r="C91" s="133"/>
      <c r="D91" s="102" t="s">
        <v>405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5">
        <f>N157</f>
        <v>0</v>
      </c>
      <c r="O91" s="242"/>
      <c r="P91" s="242"/>
      <c r="Q91" s="242"/>
      <c r="R91" s="134"/>
      <c r="T91" s="135"/>
      <c r="U91" s="135"/>
    </row>
    <row r="92" spans="2:47" s="7" customFormat="1" ht="19.899999999999999" customHeight="1" x14ac:dyDescent="0.3">
      <c r="B92" s="132"/>
      <c r="C92" s="133"/>
      <c r="D92" s="102" t="s">
        <v>406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N165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161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N179</f>
        <v>0</v>
      </c>
      <c r="O93" s="242"/>
      <c r="P93" s="242"/>
      <c r="Q93" s="242"/>
      <c r="R93" s="134"/>
      <c r="T93" s="135"/>
      <c r="U93" s="135"/>
    </row>
    <row r="94" spans="2:47" s="6" customFormat="1" ht="24.95" customHeight="1" x14ac:dyDescent="0.3">
      <c r="B94" s="127"/>
      <c r="C94" s="128"/>
      <c r="D94" s="129" t="s">
        <v>162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40">
        <f>N181</f>
        <v>0</v>
      </c>
      <c r="O94" s="241"/>
      <c r="P94" s="241"/>
      <c r="Q94" s="241"/>
      <c r="R94" s="130"/>
      <c r="T94" s="131"/>
      <c r="U94" s="131"/>
    </row>
    <row r="95" spans="2:47" s="7" customFormat="1" ht="19.899999999999999" customHeight="1" x14ac:dyDescent="0.3">
      <c r="B95" s="132"/>
      <c r="C95" s="133"/>
      <c r="D95" s="102" t="s">
        <v>407</v>
      </c>
      <c r="E95" s="133"/>
      <c r="F95" s="133"/>
      <c r="G95" s="133"/>
      <c r="H95" s="133"/>
      <c r="I95" s="133"/>
      <c r="J95" s="133"/>
      <c r="K95" s="133"/>
      <c r="L95" s="133"/>
      <c r="M95" s="133"/>
      <c r="N95" s="225">
        <f>N182</f>
        <v>0</v>
      </c>
      <c r="O95" s="242"/>
      <c r="P95" s="242"/>
      <c r="Q95" s="242"/>
      <c r="R95" s="134"/>
      <c r="T95" s="135"/>
      <c r="U95" s="135"/>
    </row>
    <row r="96" spans="2:47" s="6" customFormat="1" ht="21.75" customHeight="1" x14ac:dyDescent="0.35">
      <c r="B96" s="127"/>
      <c r="C96" s="128"/>
      <c r="D96" s="129" t="s">
        <v>164</v>
      </c>
      <c r="E96" s="128"/>
      <c r="F96" s="128"/>
      <c r="G96" s="128"/>
      <c r="H96" s="128"/>
      <c r="I96" s="128"/>
      <c r="J96" s="128"/>
      <c r="K96" s="128"/>
      <c r="L96" s="128"/>
      <c r="M96" s="128"/>
      <c r="N96" s="243">
        <f>N194</f>
        <v>0</v>
      </c>
      <c r="O96" s="241"/>
      <c r="P96" s="241"/>
      <c r="Q96" s="241"/>
      <c r="R96" s="130"/>
      <c r="T96" s="131"/>
      <c r="U96" s="131"/>
    </row>
    <row r="97" spans="2:65" s="1" customFormat="1" ht="21.75" customHeight="1" x14ac:dyDescent="0.3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3"/>
      <c r="T97" s="125"/>
      <c r="U97" s="125"/>
    </row>
    <row r="98" spans="2:65" s="1" customFormat="1" ht="29.25" customHeight="1" x14ac:dyDescent="0.3">
      <c r="B98" s="31"/>
      <c r="C98" s="126" t="s">
        <v>165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44">
        <f>ROUND(N99+N100+N101+N102+N103+N104,2)</f>
        <v>0</v>
      </c>
      <c r="O98" s="208"/>
      <c r="P98" s="208"/>
      <c r="Q98" s="208"/>
      <c r="R98" s="33"/>
      <c r="T98" s="136"/>
      <c r="U98" s="137" t="s">
        <v>44</v>
      </c>
    </row>
    <row r="99" spans="2:65" s="1" customFormat="1" ht="18" customHeight="1" x14ac:dyDescent="0.3">
      <c r="B99" s="31"/>
      <c r="C99" s="32"/>
      <c r="D99" s="226" t="s">
        <v>166</v>
      </c>
      <c r="E99" s="208"/>
      <c r="F99" s="208"/>
      <c r="G99" s="208"/>
      <c r="H99" s="208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74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167</v>
      </c>
      <c r="AZ99" s="140"/>
      <c r="BA99" s="140"/>
      <c r="BB99" s="140"/>
      <c r="BC99" s="140"/>
      <c r="BD99" s="140"/>
      <c r="BE99" s="142">
        <f t="shared" ref="BE99:BE104" si="0">IF(U99="základní",N99,0)</f>
        <v>0</v>
      </c>
      <c r="BF99" s="142">
        <f t="shared" ref="BF99:BF104" si="1">IF(U99="snížená",N99,0)</f>
        <v>0</v>
      </c>
      <c r="BG99" s="142">
        <f t="shared" ref="BG99:BG104" si="2">IF(U99="zákl. přenesená",N99,0)</f>
        <v>0</v>
      </c>
      <c r="BH99" s="142">
        <f t="shared" ref="BH99:BH104" si="3">IF(U99="sníž. přenesená",N99,0)</f>
        <v>0</v>
      </c>
      <c r="BI99" s="142">
        <f t="shared" ref="BI99:BI104" si="4">IF(U99="nulová",N99,0)</f>
        <v>0</v>
      </c>
      <c r="BJ99" s="141" t="s">
        <v>23</v>
      </c>
      <c r="BK99" s="140"/>
      <c r="BL99" s="140"/>
      <c r="BM99" s="140"/>
    </row>
    <row r="100" spans="2:65" s="1" customFormat="1" ht="18" customHeight="1" x14ac:dyDescent="0.3">
      <c r="B100" s="31"/>
      <c r="C100" s="32"/>
      <c r="D100" s="226" t="s">
        <v>168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169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226" t="s">
        <v>170</v>
      </c>
      <c r="E102" s="208"/>
      <c r="F102" s="208"/>
      <c r="G102" s="208"/>
      <c r="H102" s="208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74"/>
      <c r="U102" s="139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167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8" customHeight="1" x14ac:dyDescent="0.3">
      <c r="B103" s="31"/>
      <c r="C103" s="32"/>
      <c r="D103" s="226" t="s">
        <v>171</v>
      </c>
      <c r="E103" s="208"/>
      <c r="F103" s="208"/>
      <c r="G103" s="208"/>
      <c r="H103" s="208"/>
      <c r="I103" s="32"/>
      <c r="J103" s="32"/>
      <c r="K103" s="32"/>
      <c r="L103" s="32"/>
      <c r="M103" s="32"/>
      <c r="N103" s="224">
        <f>ROUND(N88*T103,2)</f>
        <v>0</v>
      </c>
      <c r="O103" s="208"/>
      <c r="P103" s="208"/>
      <c r="Q103" s="208"/>
      <c r="R103" s="33"/>
      <c r="S103" s="138"/>
      <c r="T103" s="74"/>
      <c r="U103" s="139" t="s">
        <v>45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167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23</v>
      </c>
      <c r="BK103" s="140"/>
      <c r="BL103" s="140"/>
      <c r="BM103" s="140"/>
    </row>
    <row r="104" spans="2:65" s="1" customFormat="1" ht="18" customHeight="1" x14ac:dyDescent="0.3">
      <c r="B104" s="31"/>
      <c r="C104" s="32"/>
      <c r="D104" s="102" t="s">
        <v>172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224">
        <f>ROUND(N88*T104,2)</f>
        <v>0</v>
      </c>
      <c r="O104" s="208"/>
      <c r="P104" s="208"/>
      <c r="Q104" s="208"/>
      <c r="R104" s="33"/>
      <c r="S104" s="138"/>
      <c r="T104" s="143"/>
      <c r="U104" s="144" t="s">
        <v>45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173</v>
      </c>
      <c r="AZ104" s="140"/>
      <c r="BA104" s="140"/>
      <c r="BB104" s="140"/>
      <c r="BC104" s="140"/>
      <c r="BD104" s="140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23</v>
      </c>
      <c r="BK104" s="140"/>
      <c r="BL104" s="140"/>
      <c r="BM104" s="140"/>
    </row>
    <row r="105" spans="2:65" s="1" customFormat="1" ht="13.5" x14ac:dyDescent="0.3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  <c r="T105" s="125"/>
      <c r="U105" s="125"/>
    </row>
    <row r="106" spans="2:65" s="1" customFormat="1" ht="29.25" customHeight="1" x14ac:dyDescent="0.3">
      <c r="B106" s="31"/>
      <c r="C106" s="113" t="s">
        <v>141</v>
      </c>
      <c r="D106" s="114"/>
      <c r="E106" s="114"/>
      <c r="F106" s="114"/>
      <c r="G106" s="114"/>
      <c r="H106" s="114"/>
      <c r="I106" s="114"/>
      <c r="J106" s="114"/>
      <c r="K106" s="114"/>
      <c r="L106" s="229">
        <f>ROUND(SUM(N88+N98),2)</f>
        <v>0</v>
      </c>
      <c r="M106" s="239"/>
      <c r="N106" s="239"/>
      <c r="O106" s="239"/>
      <c r="P106" s="239"/>
      <c r="Q106" s="239"/>
      <c r="R106" s="33"/>
      <c r="T106" s="125"/>
      <c r="U106" s="125"/>
    </row>
    <row r="107" spans="2:65" s="1" customFormat="1" ht="6.95" customHeight="1" x14ac:dyDescent="0.3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7"/>
      <c r="T107" s="125"/>
      <c r="U107" s="125"/>
    </row>
    <row r="111" spans="2:65" s="1" customFormat="1" ht="6.95" customHeight="1" x14ac:dyDescent="0.3"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60"/>
    </row>
    <row r="112" spans="2:65" s="1" customFormat="1" ht="36.950000000000003" customHeight="1" x14ac:dyDescent="0.3">
      <c r="B112" s="31"/>
      <c r="C112" s="189" t="s">
        <v>174</v>
      </c>
      <c r="D112" s="208"/>
      <c r="E112" s="208"/>
      <c r="F112" s="208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30" customHeight="1" x14ac:dyDescent="0.3">
      <c r="B114" s="31"/>
      <c r="C114" s="26" t="s">
        <v>17</v>
      </c>
      <c r="D114" s="32"/>
      <c r="E114" s="32"/>
      <c r="F114" s="231" t="str">
        <f>F6</f>
        <v>Revitalizace náměstí Míru v Kroměříži</v>
      </c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32"/>
      <c r="R114" s="33"/>
    </row>
    <row r="115" spans="2:65" s="1" customFormat="1" ht="36.950000000000003" customHeight="1" x14ac:dyDescent="0.3">
      <c r="B115" s="31"/>
      <c r="C115" s="65" t="s">
        <v>148</v>
      </c>
      <c r="D115" s="32"/>
      <c r="E115" s="32"/>
      <c r="F115" s="209" t="str">
        <f>F7</f>
        <v>SO 02.1 - Vodní prvek - střiky - stavební část</v>
      </c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32"/>
      <c r="R115" s="33"/>
    </row>
    <row r="116" spans="2:65" s="1" customFormat="1" ht="6.9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 ht="18" customHeight="1" x14ac:dyDescent="0.3">
      <c r="B117" s="31"/>
      <c r="C117" s="26" t="s">
        <v>24</v>
      </c>
      <c r="D117" s="32"/>
      <c r="E117" s="32"/>
      <c r="F117" s="24" t="str">
        <f>F9</f>
        <v xml:space="preserve"> </v>
      </c>
      <c r="G117" s="32"/>
      <c r="H117" s="32"/>
      <c r="I117" s="32"/>
      <c r="J117" s="32"/>
      <c r="K117" s="26" t="s">
        <v>26</v>
      </c>
      <c r="L117" s="32"/>
      <c r="M117" s="237" t="str">
        <f>IF(O9="","",O9)</f>
        <v>21. 3. 2018</v>
      </c>
      <c r="N117" s="208"/>
      <c r="O117" s="208"/>
      <c r="P117" s="208"/>
      <c r="Q117" s="32"/>
      <c r="R117" s="33"/>
    </row>
    <row r="118" spans="2:65" s="1" customFormat="1" ht="6.95" customHeight="1" x14ac:dyDescent="0.3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1" customFormat="1" x14ac:dyDescent="0.3">
      <c r="B119" s="31"/>
      <c r="C119" s="26" t="s">
        <v>30</v>
      </c>
      <c r="D119" s="32"/>
      <c r="E119" s="32"/>
      <c r="F119" s="24" t="str">
        <f>E12</f>
        <v>Město Kroměříž</v>
      </c>
      <c r="G119" s="32"/>
      <c r="H119" s="32"/>
      <c r="I119" s="32"/>
      <c r="J119" s="32"/>
      <c r="K119" s="26" t="s">
        <v>36</v>
      </c>
      <c r="L119" s="32"/>
      <c r="M119" s="194" t="str">
        <f>E18</f>
        <v>Ing.Alena Vránová</v>
      </c>
      <c r="N119" s="208"/>
      <c r="O119" s="208"/>
      <c r="P119" s="208"/>
      <c r="Q119" s="208"/>
      <c r="R119" s="33"/>
    </row>
    <row r="120" spans="2:65" s="1" customFormat="1" ht="14.45" customHeight="1" x14ac:dyDescent="0.3">
      <c r="B120" s="31"/>
      <c r="C120" s="26" t="s">
        <v>34</v>
      </c>
      <c r="D120" s="32"/>
      <c r="E120" s="32"/>
      <c r="F120" s="24" t="str">
        <f>IF(E15="","",E15)</f>
        <v>Vyplň údaj</v>
      </c>
      <c r="G120" s="32"/>
      <c r="H120" s="32"/>
      <c r="I120" s="32"/>
      <c r="J120" s="32"/>
      <c r="K120" s="26" t="s">
        <v>39</v>
      </c>
      <c r="L120" s="32"/>
      <c r="M120" s="194" t="str">
        <f>E21</f>
        <v>Ing.Alena Vránová</v>
      </c>
      <c r="N120" s="208"/>
      <c r="O120" s="208"/>
      <c r="P120" s="208"/>
      <c r="Q120" s="208"/>
      <c r="R120" s="33"/>
    </row>
    <row r="121" spans="2:65" s="1" customFormat="1" ht="10.35" customHeight="1" x14ac:dyDescent="0.3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65" s="8" customFormat="1" ht="29.25" customHeight="1" x14ac:dyDescent="0.3">
      <c r="B122" s="145"/>
      <c r="C122" s="146" t="s">
        <v>175</v>
      </c>
      <c r="D122" s="147" t="s">
        <v>176</v>
      </c>
      <c r="E122" s="147" t="s">
        <v>62</v>
      </c>
      <c r="F122" s="245" t="s">
        <v>177</v>
      </c>
      <c r="G122" s="246"/>
      <c r="H122" s="246"/>
      <c r="I122" s="246"/>
      <c r="J122" s="147" t="s">
        <v>178</v>
      </c>
      <c r="K122" s="147" t="s">
        <v>179</v>
      </c>
      <c r="L122" s="247" t="s">
        <v>180</v>
      </c>
      <c r="M122" s="246"/>
      <c r="N122" s="245" t="s">
        <v>153</v>
      </c>
      <c r="O122" s="246"/>
      <c r="P122" s="246"/>
      <c r="Q122" s="248"/>
      <c r="R122" s="148"/>
      <c r="T122" s="77" t="s">
        <v>181</v>
      </c>
      <c r="U122" s="78" t="s">
        <v>44</v>
      </c>
      <c r="V122" s="78" t="s">
        <v>182</v>
      </c>
      <c r="W122" s="78" t="s">
        <v>183</v>
      </c>
      <c r="X122" s="78" t="s">
        <v>184</v>
      </c>
      <c r="Y122" s="78" t="s">
        <v>185</v>
      </c>
      <c r="Z122" s="78" t="s">
        <v>186</v>
      </c>
      <c r="AA122" s="79" t="s">
        <v>187</v>
      </c>
    </row>
    <row r="123" spans="2:65" s="1" customFormat="1" ht="29.25" customHeight="1" x14ac:dyDescent="0.35">
      <c r="B123" s="31"/>
      <c r="C123" s="81" t="s">
        <v>150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262">
        <f>BK123</f>
        <v>0</v>
      </c>
      <c r="O123" s="263"/>
      <c r="P123" s="263"/>
      <c r="Q123" s="263"/>
      <c r="R123" s="33"/>
      <c r="T123" s="80"/>
      <c r="U123" s="47"/>
      <c r="V123" s="47"/>
      <c r="W123" s="149">
        <f>W124+W181+W194</f>
        <v>0</v>
      </c>
      <c r="X123" s="47"/>
      <c r="Y123" s="149">
        <f>Y124+Y181+Y194</f>
        <v>163.18100967999999</v>
      </c>
      <c r="Z123" s="47"/>
      <c r="AA123" s="150">
        <f>AA124+AA181+AA194</f>
        <v>0</v>
      </c>
      <c r="AT123" s="14" t="s">
        <v>79</v>
      </c>
      <c r="AU123" s="14" t="s">
        <v>155</v>
      </c>
      <c r="BK123" s="151">
        <f>BK124+BK181+BK194</f>
        <v>0</v>
      </c>
    </row>
    <row r="124" spans="2:65" s="9" customFormat="1" ht="37.35" customHeight="1" x14ac:dyDescent="0.35">
      <c r="B124" s="152"/>
      <c r="C124" s="153"/>
      <c r="D124" s="154" t="s">
        <v>156</v>
      </c>
      <c r="E124" s="154"/>
      <c r="F124" s="154"/>
      <c r="G124" s="154"/>
      <c r="H124" s="154"/>
      <c r="I124" s="154"/>
      <c r="J124" s="154"/>
      <c r="K124" s="154"/>
      <c r="L124" s="154"/>
      <c r="M124" s="154"/>
      <c r="N124" s="243">
        <f>BK124</f>
        <v>0</v>
      </c>
      <c r="O124" s="240"/>
      <c r="P124" s="240"/>
      <c r="Q124" s="240"/>
      <c r="R124" s="155"/>
      <c r="T124" s="156"/>
      <c r="U124" s="153"/>
      <c r="V124" s="153"/>
      <c r="W124" s="157">
        <f>W125+W157+W165+W179</f>
        <v>0</v>
      </c>
      <c r="X124" s="153"/>
      <c r="Y124" s="157">
        <f>Y125+Y157+Y165+Y179</f>
        <v>162.88901967999999</v>
      </c>
      <c r="Z124" s="153"/>
      <c r="AA124" s="158">
        <f>AA125+AA157+AA165+AA179</f>
        <v>0</v>
      </c>
      <c r="AR124" s="159" t="s">
        <v>23</v>
      </c>
      <c r="AT124" s="160" t="s">
        <v>79</v>
      </c>
      <c r="AU124" s="160" t="s">
        <v>80</v>
      </c>
      <c r="AY124" s="159" t="s">
        <v>188</v>
      </c>
      <c r="BK124" s="161">
        <f>BK125+BK157+BK165+BK179</f>
        <v>0</v>
      </c>
    </row>
    <row r="125" spans="2:65" s="9" customFormat="1" ht="19.899999999999999" customHeight="1" x14ac:dyDescent="0.3">
      <c r="B125" s="152"/>
      <c r="C125" s="153"/>
      <c r="D125" s="162" t="s">
        <v>157</v>
      </c>
      <c r="E125" s="162"/>
      <c r="F125" s="162"/>
      <c r="G125" s="162"/>
      <c r="H125" s="162"/>
      <c r="I125" s="162"/>
      <c r="J125" s="162"/>
      <c r="K125" s="162"/>
      <c r="L125" s="162"/>
      <c r="M125" s="162"/>
      <c r="N125" s="264">
        <f>BK125</f>
        <v>0</v>
      </c>
      <c r="O125" s="265"/>
      <c r="P125" s="265"/>
      <c r="Q125" s="265"/>
      <c r="R125" s="155"/>
      <c r="T125" s="156"/>
      <c r="U125" s="153"/>
      <c r="V125" s="153"/>
      <c r="W125" s="157">
        <f>SUM(W126:W156)</f>
        <v>0</v>
      </c>
      <c r="X125" s="153"/>
      <c r="Y125" s="157">
        <f>SUM(Y126:Y156)</f>
        <v>3</v>
      </c>
      <c r="Z125" s="153"/>
      <c r="AA125" s="158">
        <f>SUM(AA126:AA156)</f>
        <v>0</v>
      </c>
      <c r="AR125" s="159" t="s">
        <v>23</v>
      </c>
      <c r="AT125" s="160" t="s">
        <v>79</v>
      </c>
      <c r="AU125" s="160" t="s">
        <v>23</v>
      </c>
      <c r="AY125" s="159" t="s">
        <v>188</v>
      </c>
      <c r="BK125" s="161">
        <f>SUM(BK126:BK156)</f>
        <v>0</v>
      </c>
    </row>
    <row r="126" spans="2:65" s="1" customFormat="1" ht="31.5" customHeight="1" x14ac:dyDescent="0.3">
      <c r="B126" s="31"/>
      <c r="C126" s="163" t="s">
        <v>23</v>
      </c>
      <c r="D126" s="163" t="s">
        <v>189</v>
      </c>
      <c r="E126" s="164" t="s">
        <v>206</v>
      </c>
      <c r="F126" s="249" t="s">
        <v>207</v>
      </c>
      <c r="G126" s="250"/>
      <c r="H126" s="250"/>
      <c r="I126" s="250"/>
      <c r="J126" s="165" t="s">
        <v>208</v>
      </c>
      <c r="K126" s="166">
        <v>26</v>
      </c>
      <c r="L126" s="251">
        <v>0</v>
      </c>
      <c r="M126" s="250"/>
      <c r="N126" s="252">
        <f>ROUND(L126*K126,2)</f>
        <v>0</v>
      </c>
      <c r="O126" s="250"/>
      <c r="P126" s="250"/>
      <c r="Q126" s="250"/>
      <c r="R126" s="33"/>
      <c r="T126" s="167" t="s">
        <v>21</v>
      </c>
      <c r="U126" s="40" t="s">
        <v>45</v>
      </c>
      <c r="V126" s="32"/>
      <c r="W126" s="168">
        <f>V126*K126</f>
        <v>0</v>
      </c>
      <c r="X126" s="168">
        <v>0</v>
      </c>
      <c r="Y126" s="168">
        <f>X126*K126</f>
        <v>0</v>
      </c>
      <c r="Z126" s="168">
        <v>0</v>
      </c>
      <c r="AA126" s="169">
        <f>Z126*K126</f>
        <v>0</v>
      </c>
      <c r="AR126" s="14" t="s">
        <v>193</v>
      </c>
      <c r="AT126" s="14" t="s">
        <v>189</v>
      </c>
      <c r="AU126" s="14" t="s">
        <v>145</v>
      </c>
      <c r="AY126" s="14" t="s">
        <v>188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ROUND(L126*K126,2)</f>
        <v>0</v>
      </c>
      <c r="BL126" s="14" t="s">
        <v>193</v>
      </c>
      <c r="BM126" s="14" t="s">
        <v>408</v>
      </c>
    </row>
    <row r="127" spans="2:65" s="10" customFormat="1" ht="22.5" customHeight="1" x14ac:dyDescent="0.3">
      <c r="B127" s="170"/>
      <c r="C127" s="171"/>
      <c r="D127" s="171"/>
      <c r="E127" s="172" t="s">
        <v>21</v>
      </c>
      <c r="F127" s="253" t="s">
        <v>409</v>
      </c>
      <c r="G127" s="254"/>
      <c r="H127" s="254"/>
      <c r="I127" s="254"/>
      <c r="J127" s="171"/>
      <c r="K127" s="173">
        <v>26</v>
      </c>
      <c r="L127" s="171"/>
      <c r="M127" s="171"/>
      <c r="N127" s="171"/>
      <c r="O127" s="171"/>
      <c r="P127" s="171"/>
      <c r="Q127" s="171"/>
      <c r="R127" s="174"/>
      <c r="T127" s="175"/>
      <c r="U127" s="171"/>
      <c r="V127" s="171"/>
      <c r="W127" s="171"/>
      <c r="X127" s="171"/>
      <c r="Y127" s="171"/>
      <c r="Z127" s="171"/>
      <c r="AA127" s="176"/>
      <c r="AT127" s="177" t="s">
        <v>196</v>
      </c>
      <c r="AU127" s="177" t="s">
        <v>145</v>
      </c>
      <c r="AV127" s="10" t="s">
        <v>145</v>
      </c>
      <c r="AW127" s="10" t="s">
        <v>38</v>
      </c>
      <c r="AX127" s="10" t="s">
        <v>23</v>
      </c>
      <c r="AY127" s="177" t="s">
        <v>188</v>
      </c>
    </row>
    <row r="128" spans="2:65" s="1" customFormat="1" ht="31.5" customHeight="1" x14ac:dyDescent="0.3">
      <c r="B128" s="31"/>
      <c r="C128" s="163" t="s">
        <v>145</v>
      </c>
      <c r="D128" s="163" t="s">
        <v>189</v>
      </c>
      <c r="E128" s="164" t="s">
        <v>212</v>
      </c>
      <c r="F128" s="249" t="s">
        <v>213</v>
      </c>
      <c r="G128" s="250"/>
      <c r="H128" s="250"/>
      <c r="I128" s="250"/>
      <c r="J128" s="165" t="s">
        <v>208</v>
      </c>
      <c r="K128" s="166">
        <v>8</v>
      </c>
      <c r="L128" s="251">
        <v>0</v>
      </c>
      <c r="M128" s="250"/>
      <c r="N128" s="252">
        <f>ROUND(L128*K128,2)</f>
        <v>0</v>
      </c>
      <c r="O128" s="250"/>
      <c r="P128" s="250"/>
      <c r="Q128" s="250"/>
      <c r="R128" s="33"/>
      <c r="T128" s="167" t="s">
        <v>21</v>
      </c>
      <c r="U128" s="40" t="s">
        <v>45</v>
      </c>
      <c r="V128" s="32"/>
      <c r="W128" s="168">
        <f>V128*K128</f>
        <v>0</v>
      </c>
      <c r="X128" s="168">
        <v>0</v>
      </c>
      <c r="Y128" s="168">
        <f>X128*K128</f>
        <v>0</v>
      </c>
      <c r="Z128" s="168">
        <v>0</v>
      </c>
      <c r="AA128" s="169">
        <f>Z128*K128</f>
        <v>0</v>
      </c>
      <c r="AR128" s="14" t="s">
        <v>193</v>
      </c>
      <c r="AT128" s="14" t="s">
        <v>189</v>
      </c>
      <c r="AU128" s="14" t="s">
        <v>145</v>
      </c>
      <c r="AY128" s="14" t="s">
        <v>188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4" t="s">
        <v>23</v>
      </c>
      <c r="BK128" s="106">
        <f>ROUND(L128*K128,2)</f>
        <v>0</v>
      </c>
      <c r="BL128" s="14" t="s">
        <v>193</v>
      </c>
      <c r="BM128" s="14" t="s">
        <v>410</v>
      </c>
    </row>
    <row r="129" spans="2:65" s="10" customFormat="1" ht="22.5" customHeight="1" x14ac:dyDescent="0.3">
      <c r="B129" s="170"/>
      <c r="C129" s="171"/>
      <c r="D129" s="171"/>
      <c r="E129" s="172" t="s">
        <v>401</v>
      </c>
      <c r="F129" s="253" t="s">
        <v>411</v>
      </c>
      <c r="G129" s="254"/>
      <c r="H129" s="254"/>
      <c r="I129" s="254"/>
      <c r="J129" s="171"/>
      <c r="K129" s="173">
        <v>8</v>
      </c>
      <c r="L129" s="171"/>
      <c r="M129" s="171"/>
      <c r="N129" s="171"/>
      <c r="O129" s="171"/>
      <c r="P129" s="171"/>
      <c r="Q129" s="171"/>
      <c r="R129" s="174"/>
      <c r="T129" s="175"/>
      <c r="U129" s="171"/>
      <c r="V129" s="171"/>
      <c r="W129" s="171"/>
      <c r="X129" s="171"/>
      <c r="Y129" s="171"/>
      <c r="Z129" s="171"/>
      <c r="AA129" s="176"/>
      <c r="AT129" s="177" t="s">
        <v>196</v>
      </c>
      <c r="AU129" s="177" t="s">
        <v>145</v>
      </c>
      <c r="AV129" s="10" t="s">
        <v>145</v>
      </c>
      <c r="AW129" s="10" t="s">
        <v>38</v>
      </c>
      <c r="AX129" s="10" t="s">
        <v>80</v>
      </c>
      <c r="AY129" s="177" t="s">
        <v>188</v>
      </c>
    </row>
    <row r="130" spans="2:65" s="1" customFormat="1" ht="31.5" customHeight="1" x14ac:dyDescent="0.3">
      <c r="B130" s="31"/>
      <c r="C130" s="163" t="s">
        <v>200</v>
      </c>
      <c r="D130" s="163" t="s">
        <v>189</v>
      </c>
      <c r="E130" s="164" t="s">
        <v>220</v>
      </c>
      <c r="F130" s="249" t="s">
        <v>221</v>
      </c>
      <c r="G130" s="250"/>
      <c r="H130" s="250"/>
      <c r="I130" s="250"/>
      <c r="J130" s="165" t="s">
        <v>208</v>
      </c>
      <c r="K130" s="166">
        <v>8</v>
      </c>
      <c r="L130" s="251">
        <v>0</v>
      </c>
      <c r="M130" s="250"/>
      <c r="N130" s="252">
        <f>ROUND(L130*K130,2)</f>
        <v>0</v>
      </c>
      <c r="O130" s="250"/>
      <c r="P130" s="250"/>
      <c r="Q130" s="250"/>
      <c r="R130" s="33"/>
      <c r="T130" s="167" t="s">
        <v>21</v>
      </c>
      <c r="U130" s="40" t="s">
        <v>45</v>
      </c>
      <c r="V130" s="32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14" t="s">
        <v>193</v>
      </c>
      <c r="AT130" s="14" t="s">
        <v>189</v>
      </c>
      <c r="AU130" s="14" t="s">
        <v>145</v>
      </c>
      <c r="AY130" s="14" t="s">
        <v>188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4" t="s">
        <v>23</v>
      </c>
      <c r="BK130" s="106">
        <f>ROUND(L130*K130,2)</f>
        <v>0</v>
      </c>
      <c r="BL130" s="14" t="s">
        <v>193</v>
      </c>
      <c r="BM130" s="14" t="s">
        <v>412</v>
      </c>
    </row>
    <row r="131" spans="2:65" s="10" customFormat="1" ht="22.5" customHeight="1" x14ac:dyDescent="0.3">
      <c r="B131" s="170"/>
      <c r="C131" s="171"/>
      <c r="D131" s="171"/>
      <c r="E131" s="172" t="s">
        <v>21</v>
      </c>
      <c r="F131" s="253" t="s">
        <v>401</v>
      </c>
      <c r="G131" s="254"/>
      <c r="H131" s="254"/>
      <c r="I131" s="254"/>
      <c r="J131" s="171"/>
      <c r="K131" s="173">
        <v>8</v>
      </c>
      <c r="L131" s="171"/>
      <c r="M131" s="171"/>
      <c r="N131" s="171"/>
      <c r="O131" s="171"/>
      <c r="P131" s="171"/>
      <c r="Q131" s="171"/>
      <c r="R131" s="174"/>
      <c r="T131" s="175"/>
      <c r="U131" s="171"/>
      <c r="V131" s="171"/>
      <c r="W131" s="171"/>
      <c r="X131" s="171"/>
      <c r="Y131" s="171"/>
      <c r="Z131" s="171"/>
      <c r="AA131" s="176"/>
      <c r="AT131" s="177" t="s">
        <v>196</v>
      </c>
      <c r="AU131" s="177" t="s">
        <v>145</v>
      </c>
      <c r="AV131" s="10" t="s">
        <v>145</v>
      </c>
      <c r="AW131" s="10" t="s">
        <v>38</v>
      </c>
      <c r="AX131" s="10" t="s">
        <v>80</v>
      </c>
      <c r="AY131" s="177" t="s">
        <v>188</v>
      </c>
    </row>
    <row r="132" spans="2:65" s="1" customFormat="1" ht="22.5" customHeight="1" x14ac:dyDescent="0.3">
      <c r="B132" s="31"/>
      <c r="C132" s="163" t="s">
        <v>193</v>
      </c>
      <c r="D132" s="163" t="s">
        <v>189</v>
      </c>
      <c r="E132" s="164" t="s">
        <v>413</v>
      </c>
      <c r="F132" s="249" t="s">
        <v>414</v>
      </c>
      <c r="G132" s="250"/>
      <c r="H132" s="250"/>
      <c r="I132" s="250"/>
      <c r="J132" s="165" t="s">
        <v>208</v>
      </c>
      <c r="K132" s="166">
        <v>150</v>
      </c>
      <c r="L132" s="251">
        <v>0</v>
      </c>
      <c r="M132" s="250"/>
      <c r="N132" s="252">
        <f>ROUND(L132*K132,2)</f>
        <v>0</v>
      </c>
      <c r="O132" s="250"/>
      <c r="P132" s="250"/>
      <c r="Q132" s="250"/>
      <c r="R132" s="33"/>
      <c r="T132" s="167" t="s">
        <v>21</v>
      </c>
      <c r="U132" s="40" t="s">
        <v>45</v>
      </c>
      <c r="V132" s="32"/>
      <c r="W132" s="168">
        <f>V132*K132</f>
        <v>0</v>
      </c>
      <c r="X132" s="168">
        <v>0</v>
      </c>
      <c r="Y132" s="168">
        <f>X132*K132</f>
        <v>0</v>
      </c>
      <c r="Z132" s="168">
        <v>0</v>
      </c>
      <c r="AA132" s="169">
        <f>Z132*K132</f>
        <v>0</v>
      </c>
      <c r="AR132" s="14" t="s">
        <v>193</v>
      </c>
      <c r="AT132" s="14" t="s">
        <v>189</v>
      </c>
      <c r="AU132" s="14" t="s">
        <v>145</v>
      </c>
      <c r="AY132" s="14" t="s">
        <v>188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4" t="s">
        <v>23</v>
      </c>
      <c r="BK132" s="106">
        <f>ROUND(L132*K132,2)</f>
        <v>0</v>
      </c>
      <c r="BL132" s="14" t="s">
        <v>193</v>
      </c>
      <c r="BM132" s="14" t="s">
        <v>415</v>
      </c>
    </row>
    <row r="133" spans="2:65" s="10" customFormat="1" ht="22.5" customHeight="1" x14ac:dyDescent="0.3">
      <c r="B133" s="170"/>
      <c r="C133" s="171"/>
      <c r="D133" s="171"/>
      <c r="E133" s="172" t="s">
        <v>392</v>
      </c>
      <c r="F133" s="253" t="s">
        <v>416</v>
      </c>
      <c r="G133" s="254"/>
      <c r="H133" s="254"/>
      <c r="I133" s="254"/>
      <c r="J133" s="171"/>
      <c r="K133" s="173">
        <v>110</v>
      </c>
      <c r="L133" s="171"/>
      <c r="M133" s="171"/>
      <c r="N133" s="171"/>
      <c r="O133" s="171"/>
      <c r="P133" s="171"/>
      <c r="Q133" s="171"/>
      <c r="R133" s="174"/>
      <c r="T133" s="175"/>
      <c r="U133" s="171"/>
      <c r="V133" s="171"/>
      <c r="W133" s="171"/>
      <c r="X133" s="171"/>
      <c r="Y133" s="171"/>
      <c r="Z133" s="171"/>
      <c r="AA133" s="176"/>
      <c r="AT133" s="177" t="s">
        <v>196</v>
      </c>
      <c r="AU133" s="177" t="s">
        <v>145</v>
      </c>
      <c r="AV133" s="10" t="s">
        <v>145</v>
      </c>
      <c r="AW133" s="10" t="s">
        <v>38</v>
      </c>
      <c r="AX133" s="10" t="s">
        <v>80</v>
      </c>
      <c r="AY133" s="177" t="s">
        <v>188</v>
      </c>
    </row>
    <row r="134" spans="2:65" s="10" customFormat="1" ht="22.5" customHeight="1" x14ac:dyDescent="0.3">
      <c r="B134" s="170"/>
      <c r="C134" s="171"/>
      <c r="D134" s="171"/>
      <c r="E134" s="172" t="s">
        <v>399</v>
      </c>
      <c r="F134" s="255" t="s">
        <v>417</v>
      </c>
      <c r="G134" s="254"/>
      <c r="H134" s="254"/>
      <c r="I134" s="254"/>
      <c r="J134" s="171"/>
      <c r="K134" s="173">
        <v>40</v>
      </c>
      <c r="L134" s="171"/>
      <c r="M134" s="171"/>
      <c r="N134" s="171"/>
      <c r="O134" s="171"/>
      <c r="P134" s="171"/>
      <c r="Q134" s="171"/>
      <c r="R134" s="174"/>
      <c r="T134" s="175"/>
      <c r="U134" s="171"/>
      <c r="V134" s="171"/>
      <c r="W134" s="171"/>
      <c r="X134" s="171"/>
      <c r="Y134" s="171"/>
      <c r="Z134" s="171"/>
      <c r="AA134" s="176"/>
      <c r="AT134" s="177" t="s">
        <v>196</v>
      </c>
      <c r="AU134" s="177" t="s">
        <v>145</v>
      </c>
      <c r="AV134" s="10" t="s">
        <v>145</v>
      </c>
      <c r="AW134" s="10" t="s">
        <v>38</v>
      </c>
      <c r="AX134" s="10" t="s">
        <v>80</v>
      </c>
      <c r="AY134" s="177" t="s">
        <v>188</v>
      </c>
    </row>
    <row r="135" spans="2:65" s="1" customFormat="1" ht="31.5" customHeight="1" x14ac:dyDescent="0.3">
      <c r="B135" s="31"/>
      <c r="C135" s="163" t="s">
        <v>211</v>
      </c>
      <c r="D135" s="163" t="s">
        <v>189</v>
      </c>
      <c r="E135" s="164" t="s">
        <v>418</v>
      </c>
      <c r="F135" s="249" t="s">
        <v>419</v>
      </c>
      <c r="G135" s="250"/>
      <c r="H135" s="250"/>
      <c r="I135" s="250"/>
      <c r="J135" s="165" t="s">
        <v>208</v>
      </c>
      <c r="K135" s="166">
        <v>150</v>
      </c>
      <c r="L135" s="251">
        <v>0</v>
      </c>
      <c r="M135" s="250"/>
      <c r="N135" s="252">
        <f>ROUND(L135*K135,2)</f>
        <v>0</v>
      </c>
      <c r="O135" s="250"/>
      <c r="P135" s="250"/>
      <c r="Q135" s="250"/>
      <c r="R135" s="33"/>
      <c r="T135" s="167" t="s">
        <v>21</v>
      </c>
      <c r="U135" s="40" t="s">
        <v>45</v>
      </c>
      <c r="V135" s="32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4" t="s">
        <v>193</v>
      </c>
      <c r="AT135" s="14" t="s">
        <v>189</v>
      </c>
      <c r="AU135" s="14" t="s">
        <v>145</v>
      </c>
      <c r="AY135" s="14" t="s">
        <v>188</v>
      </c>
      <c r="BE135" s="106">
        <f>IF(U135="základní",N135,0)</f>
        <v>0</v>
      </c>
      <c r="BF135" s="106">
        <f>IF(U135="snížená",N135,0)</f>
        <v>0</v>
      </c>
      <c r="BG135" s="106">
        <f>IF(U135="zákl. přenesená",N135,0)</f>
        <v>0</v>
      </c>
      <c r="BH135" s="106">
        <f>IF(U135="sníž. přenesená",N135,0)</f>
        <v>0</v>
      </c>
      <c r="BI135" s="106">
        <f>IF(U135="nulová",N135,0)</f>
        <v>0</v>
      </c>
      <c r="BJ135" s="14" t="s">
        <v>23</v>
      </c>
      <c r="BK135" s="106">
        <f>ROUND(L135*K135,2)</f>
        <v>0</v>
      </c>
      <c r="BL135" s="14" t="s">
        <v>193</v>
      </c>
      <c r="BM135" s="14" t="s">
        <v>420</v>
      </c>
    </row>
    <row r="136" spans="2:65" s="10" customFormat="1" ht="22.5" customHeight="1" x14ac:dyDescent="0.3">
      <c r="B136" s="170"/>
      <c r="C136" s="171"/>
      <c r="D136" s="171"/>
      <c r="E136" s="172" t="s">
        <v>21</v>
      </c>
      <c r="F136" s="253" t="s">
        <v>421</v>
      </c>
      <c r="G136" s="254"/>
      <c r="H136" s="254"/>
      <c r="I136" s="254"/>
      <c r="J136" s="171"/>
      <c r="K136" s="173">
        <v>150</v>
      </c>
      <c r="L136" s="171"/>
      <c r="M136" s="171"/>
      <c r="N136" s="171"/>
      <c r="O136" s="171"/>
      <c r="P136" s="171"/>
      <c r="Q136" s="171"/>
      <c r="R136" s="174"/>
      <c r="T136" s="175"/>
      <c r="U136" s="171"/>
      <c r="V136" s="171"/>
      <c r="W136" s="171"/>
      <c r="X136" s="171"/>
      <c r="Y136" s="171"/>
      <c r="Z136" s="171"/>
      <c r="AA136" s="176"/>
      <c r="AT136" s="177" t="s">
        <v>196</v>
      </c>
      <c r="AU136" s="177" t="s">
        <v>145</v>
      </c>
      <c r="AV136" s="10" t="s">
        <v>145</v>
      </c>
      <c r="AW136" s="10" t="s">
        <v>38</v>
      </c>
      <c r="AX136" s="10" t="s">
        <v>80</v>
      </c>
      <c r="AY136" s="177" t="s">
        <v>188</v>
      </c>
    </row>
    <row r="137" spans="2:65" s="1" customFormat="1" ht="31.5" customHeight="1" x14ac:dyDescent="0.3">
      <c r="B137" s="31"/>
      <c r="C137" s="163" t="s">
        <v>219</v>
      </c>
      <c r="D137" s="163" t="s">
        <v>189</v>
      </c>
      <c r="E137" s="164" t="s">
        <v>356</v>
      </c>
      <c r="F137" s="249" t="s">
        <v>357</v>
      </c>
      <c r="G137" s="250"/>
      <c r="H137" s="250"/>
      <c r="I137" s="250"/>
      <c r="J137" s="165" t="s">
        <v>208</v>
      </c>
      <c r="K137" s="166">
        <v>100</v>
      </c>
      <c r="L137" s="251">
        <v>0</v>
      </c>
      <c r="M137" s="250"/>
      <c r="N137" s="252">
        <f>ROUND(L137*K137,2)</f>
        <v>0</v>
      </c>
      <c r="O137" s="250"/>
      <c r="P137" s="250"/>
      <c r="Q137" s="250"/>
      <c r="R137" s="33"/>
      <c r="T137" s="167" t="s">
        <v>21</v>
      </c>
      <c r="U137" s="40" t="s">
        <v>45</v>
      </c>
      <c r="V137" s="32"/>
      <c r="W137" s="168">
        <f>V137*K137</f>
        <v>0</v>
      </c>
      <c r="X137" s="168">
        <v>0</v>
      </c>
      <c r="Y137" s="168">
        <f>X137*K137</f>
        <v>0</v>
      </c>
      <c r="Z137" s="168">
        <v>0</v>
      </c>
      <c r="AA137" s="169">
        <f>Z137*K137</f>
        <v>0</v>
      </c>
      <c r="AR137" s="14" t="s">
        <v>193</v>
      </c>
      <c r="AT137" s="14" t="s">
        <v>189</v>
      </c>
      <c r="AU137" s="14" t="s">
        <v>145</v>
      </c>
      <c r="AY137" s="14" t="s">
        <v>188</v>
      </c>
      <c r="BE137" s="106">
        <f>IF(U137="základní",N137,0)</f>
        <v>0</v>
      </c>
      <c r="BF137" s="106">
        <f>IF(U137="snížená",N137,0)</f>
        <v>0</v>
      </c>
      <c r="BG137" s="106">
        <f>IF(U137="zákl. přenesená",N137,0)</f>
        <v>0</v>
      </c>
      <c r="BH137" s="106">
        <f>IF(U137="sníž. přenesená",N137,0)</f>
        <v>0</v>
      </c>
      <c r="BI137" s="106">
        <f>IF(U137="nulová",N137,0)</f>
        <v>0</v>
      </c>
      <c r="BJ137" s="14" t="s">
        <v>23</v>
      </c>
      <c r="BK137" s="106">
        <f>ROUND(L137*K137,2)</f>
        <v>0</v>
      </c>
      <c r="BL137" s="14" t="s">
        <v>193</v>
      </c>
      <c r="BM137" s="14" t="s">
        <v>422</v>
      </c>
    </row>
    <row r="138" spans="2:65" s="10" customFormat="1" ht="22.5" customHeight="1" x14ac:dyDescent="0.3">
      <c r="B138" s="170"/>
      <c r="C138" s="171"/>
      <c r="D138" s="171"/>
      <c r="E138" s="172" t="s">
        <v>21</v>
      </c>
      <c r="F138" s="253" t="s">
        <v>423</v>
      </c>
      <c r="G138" s="254"/>
      <c r="H138" s="254"/>
      <c r="I138" s="254"/>
      <c r="J138" s="171"/>
      <c r="K138" s="173">
        <v>100</v>
      </c>
      <c r="L138" s="171"/>
      <c r="M138" s="171"/>
      <c r="N138" s="171"/>
      <c r="O138" s="171"/>
      <c r="P138" s="171"/>
      <c r="Q138" s="171"/>
      <c r="R138" s="174"/>
      <c r="T138" s="175"/>
      <c r="U138" s="171"/>
      <c r="V138" s="171"/>
      <c r="W138" s="171"/>
      <c r="X138" s="171"/>
      <c r="Y138" s="171"/>
      <c r="Z138" s="171"/>
      <c r="AA138" s="176"/>
      <c r="AT138" s="177" t="s">
        <v>196</v>
      </c>
      <c r="AU138" s="177" t="s">
        <v>145</v>
      </c>
      <c r="AV138" s="10" t="s">
        <v>145</v>
      </c>
      <c r="AW138" s="10" t="s">
        <v>38</v>
      </c>
      <c r="AX138" s="10" t="s">
        <v>80</v>
      </c>
      <c r="AY138" s="177" t="s">
        <v>188</v>
      </c>
    </row>
    <row r="139" spans="2:65" s="1" customFormat="1" ht="31.5" customHeight="1" x14ac:dyDescent="0.3">
      <c r="B139" s="31"/>
      <c r="C139" s="163" t="s">
        <v>223</v>
      </c>
      <c r="D139" s="163" t="s">
        <v>189</v>
      </c>
      <c r="E139" s="164" t="s">
        <v>224</v>
      </c>
      <c r="F139" s="249" t="s">
        <v>225</v>
      </c>
      <c r="G139" s="250"/>
      <c r="H139" s="250"/>
      <c r="I139" s="250"/>
      <c r="J139" s="165" t="s">
        <v>208</v>
      </c>
      <c r="K139" s="166">
        <v>58</v>
      </c>
      <c r="L139" s="251">
        <v>0</v>
      </c>
      <c r="M139" s="250"/>
      <c r="N139" s="252">
        <f>ROUND(L139*K139,2)</f>
        <v>0</v>
      </c>
      <c r="O139" s="250"/>
      <c r="P139" s="250"/>
      <c r="Q139" s="250"/>
      <c r="R139" s="33"/>
      <c r="T139" s="167" t="s">
        <v>21</v>
      </c>
      <c r="U139" s="40" t="s">
        <v>45</v>
      </c>
      <c r="V139" s="32"/>
      <c r="W139" s="168">
        <f>V139*K139</f>
        <v>0</v>
      </c>
      <c r="X139" s="168">
        <v>0</v>
      </c>
      <c r="Y139" s="168">
        <f>X139*K139</f>
        <v>0</v>
      </c>
      <c r="Z139" s="168">
        <v>0</v>
      </c>
      <c r="AA139" s="169">
        <f>Z139*K139</f>
        <v>0</v>
      </c>
      <c r="AR139" s="14" t="s">
        <v>193</v>
      </c>
      <c r="AT139" s="14" t="s">
        <v>189</v>
      </c>
      <c r="AU139" s="14" t="s">
        <v>145</v>
      </c>
      <c r="AY139" s="14" t="s">
        <v>188</v>
      </c>
      <c r="BE139" s="106">
        <f>IF(U139="základní",N139,0)</f>
        <v>0</v>
      </c>
      <c r="BF139" s="106">
        <f>IF(U139="snížená",N139,0)</f>
        <v>0</v>
      </c>
      <c r="BG139" s="106">
        <f>IF(U139="zákl. přenesená",N139,0)</f>
        <v>0</v>
      </c>
      <c r="BH139" s="106">
        <f>IF(U139="sníž. přenesená",N139,0)</f>
        <v>0</v>
      </c>
      <c r="BI139" s="106">
        <f>IF(U139="nulová",N139,0)</f>
        <v>0</v>
      </c>
      <c r="BJ139" s="14" t="s">
        <v>23</v>
      </c>
      <c r="BK139" s="106">
        <f>ROUND(L139*K139,2)</f>
        <v>0</v>
      </c>
      <c r="BL139" s="14" t="s">
        <v>193</v>
      </c>
      <c r="BM139" s="14" t="s">
        <v>424</v>
      </c>
    </row>
    <row r="140" spans="2:65" s="10" customFormat="1" ht="31.5" customHeight="1" x14ac:dyDescent="0.3">
      <c r="B140" s="170"/>
      <c r="C140" s="171"/>
      <c r="D140" s="171"/>
      <c r="E140" s="172" t="s">
        <v>146</v>
      </c>
      <c r="F140" s="253" t="s">
        <v>425</v>
      </c>
      <c r="G140" s="254"/>
      <c r="H140" s="254"/>
      <c r="I140" s="254"/>
      <c r="J140" s="171"/>
      <c r="K140" s="173">
        <v>58</v>
      </c>
      <c r="L140" s="171"/>
      <c r="M140" s="171"/>
      <c r="N140" s="171"/>
      <c r="O140" s="171"/>
      <c r="P140" s="171"/>
      <c r="Q140" s="171"/>
      <c r="R140" s="174"/>
      <c r="T140" s="175"/>
      <c r="U140" s="171"/>
      <c r="V140" s="171"/>
      <c r="W140" s="171"/>
      <c r="X140" s="171"/>
      <c r="Y140" s="171"/>
      <c r="Z140" s="171"/>
      <c r="AA140" s="176"/>
      <c r="AT140" s="177" t="s">
        <v>196</v>
      </c>
      <c r="AU140" s="177" t="s">
        <v>145</v>
      </c>
      <c r="AV140" s="10" t="s">
        <v>145</v>
      </c>
      <c r="AW140" s="10" t="s">
        <v>38</v>
      </c>
      <c r="AX140" s="10" t="s">
        <v>80</v>
      </c>
      <c r="AY140" s="177" t="s">
        <v>188</v>
      </c>
    </row>
    <row r="141" spans="2:65" s="1" customFormat="1" ht="31.5" customHeight="1" x14ac:dyDescent="0.3">
      <c r="B141" s="31"/>
      <c r="C141" s="163" t="s">
        <v>227</v>
      </c>
      <c r="D141" s="163" t="s">
        <v>189</v>
      </c>
      <c r="E141" s="164" t="s">
        <v>361</v>
      </c>
      <c r="F141" s="249" t="s">
        <v>362</v>
      </c>
      <c r="G141" s="250"/>
      <c r="H141" s="250"/>
      <c r="I141" s="250"/>
      <c r="J141" s="165" t="s">
        <v>208</v>
      </c>
      <c r="K141" s="166">
        <v>14</v>
      </c>
      <c r="L141" s="251">
        <v>0</v>
      </c>
      <c r="M141" s="250"/>
      <c r="N141" s="252">
        <f>ROUND(L141*K141,2)</f>
        <v>0</v>
      </c>
      <c r="O141" s="250"/>
      <c r="P141" s="250"/>
      <c r="Q141" s="250"/>
      <c r="R141" s="33"/>
      <c r="T141" s="167" t="s">
        <v>21</v>
      </c>
      <c r="U141" s="40" t="s">
        <v>45</v>
      </c>
      <c r="V141" s="32"/>
      <c r="W141" s="168">
        <f>V141*K141</f>
        <v>0</v>
      </c>
      <c r="X141" s="168">
        <v>0</v>
      </c>
      <c r="Y141" s="168">
        <f>X141*K141</f>
        <v>0</v>
      </c>
      <c r="Z141" s="168">
        <v>0</v>
      </c>
      <c r="AA141" s="169">
        <f>Z141*K141</f>
        <v>0</v>
      </c>
      <c r="AR141" s="14" t="s">
        <v>193</v>
      </c>
      <c r="AT141" s="14" t="s">
        <v>189</v>
      </c>
      <c r="AU141" s="14" t="s">
        <v>145</v>
      </c>
      <c r="AY141" s="14" t="s">
        <v>188</v>
      </c>
      <c r="BE141" s="106">
        <f>IF(U141="základní",N141,0)</f>
        <v>0</v>
      </c>
      <c r="BF141" s="106">
        <f>IF(U141="snížená",N141,0)</f>
        <v>0</v>
      </c>
      <c r="BG141" s="106">
        <f>IF(U141="zákl. přenesená",N141,0)</f>
        <v>0</v>
      </c>
      <c r="BH141" s="106">
        <f>IF(U141="sníž. přenesená",N141,0)</f>
        <v>0</v>
      </c>
      <c r="BI141" s="106">
        <f>IF(U141="nulová",N141,0)</f>
        <v>0</v>
      </c>
      <c r="BJ141" s="14" t="s">
        <v>23</v>
      </c>
      <c r="BK141" s="106">
        <f>ROUND(L141*K141,2)</f>
        <v>0</v>
      </c>
      <c r="BL141" s="14" t="s">
        <v>193</v>
      </c>
      <c r="BM141" s="14" t="s">
        <v>426</v>
      </c>
    </row>
    <row r="142" spans="2:65" s="10" customFormat="1" ht="22.5" customHeight="1" x14ac:dyDescent="0.3">
      <c r="B142" s="170"/>
      <c r="C142" s="171"/>
      <c r="D142" s="171"/>
      <c r="E142" s="172" t="s">
        <v>346</v>
      </c>
      <c r="F142" s="253" t="s">
        <v>256</v>
      </c>
      <c r="G142" s="254"/>
      <c r="H142" s="254"/>
      <c r="I142" s="254"/>
      <c r="J142" s="171"/>
      <c r="K142" s="173">
        <v>14</v>
      </c>
      <c r="L142" s="171"/>
      <c r="M142" s="171"/>
      <c r="N142" s="171"/>
      <c r="O142" s="171"/>
      <c r="P142" s="171"/>
      <c r="Q142" s="171"/>
      <c r="R142" s="174"/>
      <c r="T142" s="175"/>
      <c r="U142" s="171"/>
      <c r="V142" s="171"/>
      <c r="W142" s="171"/>
      <c r="X142" s="171"/>
      <c r="Y142" s="171"/>
      <c r="Z142" s="171"/>
      <c r="AA142" s="176"/>
      <c r="AT142" s="177" t="s">
        <v>196</v>
      </c>
      <c r="AU142" s="177" t="s">
        <v>145</v>
      </c>
      <c r="AV142" s="10" t="s">
        <v>145</v>
      </c>
      <c r="AW142" s="10" t="s">
        <v>38</v>
      </c>
      <c r="AX142" s="10" t="s">
        <v>80</v>
      </c>
      <c r="AY142" s="177" t="s">
        <v>188</v>
      </c>
    </row>
    <row r="143" spans="2:65" s="1" customFormat="1" ht="31.5" customHeight="1" x14ac:dyDescent="0.3">
      <c r="B143" s="31"/>
      <c r="C143" s="163" t="s">
        <v>233</v>
      </c>
      <c r="D143" s="163" t="s">
        <v>189</v>
      </c>
      <c r="E143" s="164" t="s">
        <v>228</v>
      </c>
      <c r="F143" s="249" t="s">
        <v>229</v>
      </c>
      <c r="G143" s="250"/>
      <c r="H143" s="250"/>
      <c r="I143" s="250"/>
      <c r="J143" s="165" t="s">
        <v>230</v>
      </c>
      <c r="K143" s="166">
        <v>104.4</v>
      </c>
      <c r="L143" s="251">
        <v>0</v>
      </c>
      <c r="M143" s="250"/>
      <c r="N143" s="252">
        <f>ROUND(L143*K143,2)</f>
        <v>0</v>
      </c>
      <c r="O143" s="250"/>
      <c r="P143" s="250"/>
      <c r="Q143" s="250"/>
      <c r="R143" s="33"/>
      <c r="T143" s="167" t="s">
        <v>21</v>
      </c>
      <c r="U143" s="40" t="s">
        <v>45</v>
      </c>
      <c r="V143" s="32"/>
      <c r="W143" s="168">
        <f>V143*K143</f>
        <v>0</v>
      </c>
      <c r="X143" s="168">
        <v>0</v>
      </c>
      <c r="Y143" s="168">
        <f>X143*K143</f>
        <v>0</v>
      </c>
      <c r="Z143" s="168">
        <v>0</v>
      </c>
      <c r="AA143" s="169">
        <f>Z143*K143</f>
        <v>0</v>
      </c>
      <c r="AR143" s="14" t="s">
        <v>193</v>
      </c>
      <c r="AT143" s="14" t="s">
        <v>189</v>
      </c>
      <c r="AU143" s="14" t="s">
        <v>145</v>
      </c>
      <c r="AY143" s="14" t="s">
        <v>188</v>
      </c>
      <c r="BE143" s="106">
        <f>IF(U143="základní",N143,0)</f>
        <v>0</v>
      </c>
      <c r="BF143" s="106">
        <f>IF(U143="snížená",N143,0)</f>
        <v>0</v>
      </c>
      <c r="BG143" s="106">
        <f>IF(U143="zákl. přenesená",N143,0)</f>
        <v>0</v>
      </c>
      <c r="BH143" s="106">
        <f>IF(U143="sníž. přenesená",N143,0)</f>
        <v>0</v>
      </c>
      <c r="BI143" s="106">
        <f>IF(U143="nulová",N143,0)</f>
        <v>0</v>
      </c>
      <c r="BJ143" s="14" t="s">
        <v>23</v>
      </c>
      <c r="BK143" s="106">
        <f>ROUND(L143*K143,2)</f>
        <v>0</v>
      </c>
      <c r="BL143" s="14" t="s">
        <v>193</v>
      </c>
      <c r="BM143" s="14" t="s">
        <v>427</v>
      </c>
    </row>
    <row r="144" spans="2:65" s="10" customFormat="1" ht="22.5" customHeight="1" x14ac:dyDescent="0.3">
      <c r="B144" s="170"/>
      <c r="C144" s="171"/>
      <c r="D144" s="171"/>
      <c r="E144" s="172" t="s">
        <v>21</v>
      </c>
      <c r="F144" s="253" t="s">
        <v>232</v>
      </c>
      <c r="G144" s="254"/>
      <c r="H144" s="254"/>
      <c r="I144" s="254"/>
      <c r="J144" s="171"/>
      <c r="K144" s="173">
        <v>104.4</v>
      </c>
      <c r="L144" s="171"/>
      <c r="M144" s="171"/>
      <c r="N144" s="171"/>
      <c r="O144" s="171"/>
      <c r="P144" s="171"/>
      <c r="Q144" s="171"/>
      <c r="R144" s="174"/>
      <c r="T144" s="175"/>
      <c r="U144" s="171"/>
      <c r="V144" s="171"/>
      <c r="W144" s="171"/>
      <c r="X144" s="171"/>
      <c r="Y144" s="171"/>
      <c r="Z144" s="171"/>
      <c r="AA144" s="176"/>
      <c r="AT144" s="177" t="s">
        <v>196</v>
      </c>
      <c r="AU144" s="177" t="s">
        <v>145</v>
      </c>
      <c r="AV144" s="10" t="s">
        <v>145</v>
      </c>
      <c r="AW144" s="10" t="s">
        <v>38</v>
      </c>
      <c r="AX144" s="10" t="s">
        <v>80</v>
      </c>
      <c r="AY144" s="177" t="s">
        <v>188</v>
      </c>
    </row>
    <row r="145" spans="2:65" s="1" customFormat="1" ht="31.5" customHeight="1" x14ac:dyDescent="0.3">
      <c r="B145" s="31"/>
      <c r="C145" s="163" t="s">
        <v>28</v>
      </c>
      <c r="D145" s="163" t="s">
        <v>189</v>
      </c>
      <c r="E145" s="164" t="s">
        <v>428</v>
      </c>
      <c r="F145" s="249" t="s">
        <v>429</v>
      </c>
      <c r="G145" s="250"/>
      <c r="H145" s="250"/>
      <c r="I145" s="250"/>
      <c r="J145" s="165" t="s">
        <v>208</v>
      </c>
      <c r="K145" s="166">
        <v>86</v>
      </c>
      <c r="L145" s="251">
        <v>0</v>
      </c>
      <c r="M145" s="250"/>
      <c r="N145" s="252">
        <f>ROUND(L145*K145,2)</f>
        <v>0</v>
      </c>
      <c r="O145" s="250"/>
      <c r="P145" s="250"/>
      <c r="Q145" s="250"/>
      <c r="R145" s="33"/>
      <c r="T145" s="167" t="s">
        <v>21</v>
      </c>
      <c r="U145" s="40" t="s">
        <v>45</v>
      </c>
      <c r="V145" s="32"/>
      <c r="W145" s="168">
        <f>V145*K145</f>
        <v>0</v>
      </c>
      <c r="X145" s="168">
        <v>0</v>
      </c>
      <c r="Y145" s="168">
        <f>X145*K145</f>
        <v>0</v>
      </c>
      <c r="Z145" s="168">
        <v>0</v>
      </c>
      <c r="AA145" s="169">
        <f>Z145*K145</f>
        <v>0</v>
      </c>
      <c r="AR145" s="14" t="s">
        <v>193</v>
      </c>
      <c r="AT145" s="14" t="s">
        <v>189</v>
      </c>
      <c r="AU145" s="14" t="s">
        <v>145</v>
      </c>
      <c r="AY145" s="14" t="s">
        <v>188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4" t="s">
        <v>23</v>
      </c>
      <c r="BK145" s="106">
        <f>ROUND(L145*K145,2)</f>
        <v>0</v>
      </c>
      <c r="BL145" s="14" t="s">
        <v>193</v>
      </c>
      <c r="BM145" s="14" t="s">
        <v>430</v>
      </c>
    </row>
    <row r="146" spans="2:65" s="10" customFormat="1" ht="22.5" customHeight="1" x14ac:dyDescent="0.3">
      <c r="B146" s="170"/>
      <c r="C146" s="171"/>
      <c r="D146" s="171"/>
      <c r="E146" s="172" t="s">
        <v>394</v>
      </c>
      <c r="F146" s="253" t="s">
        <v>431</v>
      </c>
      <c r="G146" s="254"/>
      <c r="H146" s="254"/>
      <c r="I146" s="254"/>
      <c r="J146" s="171"/>
      <c r="K146" s="173">
        <v>86</v>
      </c>
      <c r="L146" s="171"/>
      <c r="M146" s="171"/>
      <c r="N146" s="171"/>
      <c r="O146" s="171"/>
      <c r="P146" s="171"/>
      <c r="Q146" s="171"/>
      <c r="R146" s="174"/>
      <c r="T146" s="175"/>
      <c r="U146" s="171"/>
      <c r="V146" s="171"/>
      <c r="W146" s="171"/>
      <c r="X146" s="171"/>
      <c r="Y146" s="171"/>
      <c r="Z146" s="171"/>
      <c r="AA146" s="176"/>
      <c r="AT146" s="177" t="s">
        <v>196</v>
      </c>
      <c r="AU146" s="177" t="s">
        <v>145</v>
      </c>
      <c r="AV146" s="10" t="s">
        <v>145</v>
      </c>
      <c r="AW146" s="10" t="s">
        <v>38</v>
      </c>
      <c r="AX146" s="10" t="s">
        <v>80</v>
      </c>
      <c r="AY146" s="177" t="s">
        <v>188</v>
      </c>
    </row>
    <row r="147" spans="2:65" s="1" customFormat="1" ht="44.25" customHeight="1" x14ac:dyDescent="0.3">
      <c r="B147" s="31"/>
      <c r="C147" s="163" t="s">
        <v>242</v>
      </c>
      <c r="D147" s="163" t="s">
        <v>189</v>
      </c>
      <c r="E147" s="164" t="s">
        <v>432</v>
      </c>
      <c r="F147" s="249" t="s">
        <v>433</v>
      </c>
      <c r="G147" s="250"/>
      <c r="H147" s="250"/>
      <c r="I147" s="250"/>
      <c r="J147" s="165" t="s">
        <v>208</v>
      </c>
      <c r="K147" s="166">
        <v>1.5</v>
      </c>
      <c r="L147" s="251">
        <v>0</v>
      </c>
      <c r="M147" s="250"/>
      <c r="N147" s="252">
        <f>ROUND(L147*K147,2)</f>
        <v>0</v>
      </c>
      <c r="O147" s="250"/>
      <c r="P147" s="250"/>
      <c r="Q147" s="250"/>
      <c r="R147" s="33"/>
      <c r="T147" s="167" t="s">
        <v>21</v>
      </c>
      <c r="U147" s="40" t="s">
        <v>45</v>
      </c>
      <c r="V147" s="32"/>
      <c r="W147" s="168">
        <f>V147*K147</f>
        <v>0</v>
      </c>
      <c r="X147" s="168">
        <v>0</v>
      </c>
      <c r="Y147" s="168">
        <f>X147*K147</f>
        <v>0</v>
      </c>
      <c r="Z147" s="168">
        <v>0</v>
      </c>
      <c r="AA147" s="169">
        <f>Z147*K147</f>
        <v>0</v>
      </c>
      <c r="AR147" s="14" t="s">
        <v>193</v>
      </c>
      <c r="AT147" s="14" t="s">
        <v>189</v>
      </c>
      <c r="AU147" s="14" t="s">
        <v>145</v>
      </c>
      <c r="AY147" s="14" t="s">
        <v>188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4" t="s">
        <v>23</v>
      </c>
      <c r="BK147" s="106">
        <f>ROUND(L147*K147,2)</f>
        <v>0</v>
      </c>
      <c r="BL147" s="14" t="s">
        <v>193</v>
      </c>
      <c r="BM147" s="14" t="s">
        <v>434</v>
      </c>
    </row>
    <row r="148" spans="2:65" s="10" customFormat="1" ht="22.5" customHeight="1" x14ac:dyDescent="0.3">
      <c r="B148" s="170"/>
      <c r="C148" s="171"/>
      <c r="D148" s="171"/>
      <c r="E148" s="172" t="s">
        <v>396</v>
      </c>
      <c r="F148" s="253" t="s">
        <v>435</v>
      </c>
      <c r="G148" s="254"/>
      <c r="H148" s="254"/>
      <c r="I148" s="254"/>
      <c r="J148" s="171"/>
      <c r="K148" s="173">
        <v>1.5</v>
      </c>
      <c r="L148" s="171"/>
      <c r="M148" s="171"/>
      <c r="N148" s="171"/>
      <c r="O148" s="171"/>
      <c r="P148" s="171"/>
      <c r="Q148" s="171"/>
      <c r="R148" s="174"/>
      <c r="T148" s="175"/>
      <c r="U148" s="171"/>
      <c r="V148" s="171"/>
      <c r="W148" s="171"/>
      <c r="X148" s="171"/>
      <c r="Y148" s="171"/>
      <c r="Z148" s="171"/>
      <c r="AA148" s="176"/>
      <c r="AT148" s="177" t="s">
        <v>196</v>
      </c>
      <c r="AU148" s="177" t="s">
        <v>145</v>
      </c>
      <c r="AV148" s="10" t="s">
        <v>145</v>
      </c>
      <c r="AW148" s="10" t="s">
        <v>38</v>
      </c>
      <c r="AX148" s="10" t="s">
        <v>80</v>
      </c>
      <c r="AY148" s="177" t="s">
        <v>188</v>
      </c>
    </row>
    <row r="149" spans="2:65" s="1" customFormat="1" ht="22.5" customHeight="1" x14ac:dyDescent="0.3">
      <c r="B149" s="31"/>
      <c r="C149" s="178" t="s">
        <v>247</v>
      </c>
      <c r="D149" s="178" t="s">
        <v>261</v>
      </c>
      <c r="E149" s="179" t="s">
        <v>436</v>
      </c>
      <c r="F149" s="256" t="s">
        <v>437</v>
      </c>
      <c r="G149" s="257"/>
      <c r="H149" s="257"/>
      <c r="I149" s="257"/>
      <c r="J149" s="180" t="s">
        <v>230</v>
      </c>
      <c r="K149" s="181">
        <v>3</v>
      </c>
      <c r="L149" s="258">
        <v>0</v>
      </c>
      <c r="M149" s="257"/>
      <c r="N149" s="259">
        <f>ROUND(L149*K149,2)</f>
        <v>0</v>
      </c>
      <c r="O149" s="250"/>
      <c r="P149" s="250"/>
      <c r="Q149" s="250"/>
      <c r="R149" s="33"/>
      <c r="T149" s="167" t="s">
        <v>21</v>
      </c>
      <c r="U149" s="40" t="s">
        <v>45</v>
      </c>
      <c r="V149" s="32"/>
      <c r="W149" s="168">
        <f>V149*K149</f>
        <v>0</v>
      </c>
      <c r="X149" s="168">
        <v>1</v>
      </c>
      <c r="Y149" s="168">
        <f>X149*K149</f>
        <v>3</v>
      </c>
      <c r="Z149" s="168">
        <v>0</v>
      </c>
      <c r="AA149" s="169">
        <f>Z149*K149</f>
        <v>0</v>
      </c>
      <c r="AR149" s="14" t="s">
        <v>227</v>
      </c>
      <c r="AT149" s="14" t="s">
        <v>261</v>
      </c>
      <c r="AU149" s="14" t="s">
        <v>145</v>
      </c>
      <c r="AY149" s="14" t="s">
        <v>188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4" t="s">
        <v>23</v>
      </c>
      <c r="BK149" s="106">
        <f>ROUND(L149*K149,2)</f>
        <v>0</v>
      </c>
      <c r="BL149" s="14" t="s">
        <v>193</v>
      </c>
      <c r="BM149" s="14" t="s">
        <v>438</v>
      </c>
    </row>
    <row r="150" spans="2:65" s="10" customFormat="1" ht="22.5" customHeight="1" x14ac:dyDescent="0.3">
      <c r="B150" s="170"/>
      <c r="C150" s="171"/>
      <c r="D150" s="171"/>
      <c r="E150" s="172" t="s">
        <v>21</v>
      </c>
      <c r="F150" s="253" t="s">
        <v>439</v>
      </c>
      <c r="G150" s="254"/>
      <c r="H150" s="254"/>
      <c r="I150" s="254"/>
      <c r="J150" s="171"/>
      <c r="K150" s="173">
        <v>3</v>
      </c>
      <c r="L150" s="171"/>
      <c r="M150" s="171"/>
      <c r="N150" s="171"/>
      <c r="O150" s="171"/>
      <c r="P150" s="171"/>
      <c r="Q150" s="171"/>
      <c r="R150" s="174"/>
      <c r="T150" s="175"/>
      <c r="U150" s="171"/>
      <c r="V150" s="171"/>
      <c r="W150" s="171"/>
      <c r="X150" s="171"/>
      <c r="Y150" s="171"/>
      <c r="Z150" s="171"/>
      <c r="AA150" s="176"/>
      <c r="AT150" s="177" t="s">
        <v>196</v>
      </c>
      <c r="AU150" s="177" t="s">
        <v>145</v>
      </c>
      <c r="AV150" s="10" t="s">
        <v>145</v>
      </c>
      <c r="AW150" s="10" t="s">
        <v>38</v>
      </c>
      <c r="AX150" s="10" t="s">
        <v>80</v>
      </c>
      <c r="AY150" s="177" t="s">
        <v>188</v>
      </c>
    </row>
    <row r="151" spans="2:65" s="1" customFormat="1" ht="31.5" customHeight="1" x14ac:dyDescent="0.3">
      <c r="B151" s="31"/>
      <c r="C151" s="163" t="s">
        <v>251</v>
      </c>
      <c r="D151" s="163" t="s">
        <v>189</v>
      </c>
      <c r="E151" s="164" t="s">
        <v>234</v>
      </c>
      <c r="F151" s="249" t="s">
        <v>235</v>
      </c>
      <c r="G151" s="250"/>
      <c r="H151" s="250"/>
      <c r="I151" s="250"/>
      <c r="J151" s="165" t="s">
        <v>192</v>
      </c>
      <c r="K151" s="166">
        <v>260</v>
      </c>
      <c r="L151" s="251">
        <v>0</v>
      </c>
      <c r="M151" s="250"/>
      <c r="N151" s="252">
        <f>ROUND(L151*K151,2)</f>
        <v>0</v>
      </c>
      <c r="O151" s="250"/>
      <c r="P151" s="250"/>
      <c r="Q151" s="250"/>
      <c r="R151" s="33"/>
      <c r="T151" s="167" t="s">
        <v>21</v>
      </c>
      <c r="U151" s="40" t="s">
        <v>45</v>
      </c>
      <c r="V151" s="32"/>
      <c r="W151" s="168">
        <f>V151*K151</f>
        <v>0</v>
      </c>
      <c r="X151" s="168">
        <v>0</v>
      </c>
      <c r="Y151" s="168">
        <f>X151*K151</f>
        <v>0</v>
      </c>
      <c r="Z151" s="168">
        <v>0</v>
      </c>
      <c r="AA151" s="169">
        <f>Z151*K151</f>
        <v>0</v>
      </c>
      <c r="AR151" s="14" t="s">
        <v>193</v>
      </c>
      <c r="AT151" s="14" t="s">
        <v>189</v>
      </c>
      <c r="AU151" s="14" t="s">
        <v>145</v>
      </c>
      <c r="AY151" s="14" t="s">
        <v>188</v>
      </c>
      <c r="BE151" s="106">
        <f>IF(U151="základní",N151,0)</f>
        <v>0</v>
      </c>
      <c r="BF151" s="106">
        <f>IF(U151="snížená",N151,0)</f>
        <v>0</v>
      </c>
      <c r="BG151" s="106">
        <f>IF(U151="zákl. přenesená",N151,0)</f>
        <v>0</v>
      </c>
      <c r="BH151" s="106">
        <f>IF(U151="sníž. přenesená",N151,0)</f>
        <v>0</v>
      </c>
      <c r="BI151" s="106">
        <f>IF(U151="nulová",N151,0)</f>
        <v>0</v>
      </c>
      <c r="BJ151" s="14" t="s">
        <v>23</v>
      </c>
      <c r="BK151" s="106">
        <f>ROUND(L151*K151,2)</f>
        <v>0</v>
      </c>
      <c r="BL151" s="14" t="s">
        <v>193</v>
      </c>
      <c r="BM151" s="14" t="s">
        <v>440</v>
      </c>
    </row>
    <row r="152" spans="2:65" s="10" customFormat="1" ht="22.5" customHeight="1" x14ac:dyDescent="0.3">
      <c r="B152" s="170"/>
      <c r="C152" s="171"/>
      <c r="D152" s="171"/>
      <c r="E152" s="172" t="s">
        <v>21</v>
      </c>
      <c r="F152" s="253" t="s">
        <v>441</v>
      </c>
      <c r="G152" s="254"/>
      <c r="H152" s="254"/>
      <c r="I152" s="254"/>
      <c r="J152" s="171"/>
      <c r="K152" s="173">
        <v>260</v>
      </c>
      <c r="L152" s="171"/>
      <c r="M152" s="171"/>
      <c r="N152" s="171"/>
      <c r="O152" s="171"/>
      <c r="P152" s="171"/>
      <c r="Q152" s="171"/>
      <c r="R152" s="174"/>
      <c r="T152" s="175"/>
      <c r="U152" s="171"/>
      <c r="V152" s="171"/>
      <c r="W152" s="171"/>
      <c r="X152" s="171"/>
      <c r="Y152" s="171"/>
      <c r="Z152" s="171"/>
      <c r="AA152" s="176"/>
      <c r="AT152" s="177" t="s">
        <v>196</v>
      </c>
      <c r="AU152" s="177" t="s">
        <v>145</v>
      </c>
      <c r="AV152" s="10" t="s">
        <v>145</v>
      </c>
      <c r="AW152" s="10" t="s">
        <v>38</v>
      </c>
      <c r="AX152" s="10" t="s">
        <v>80</v>
      </c>
      <c r="AY152" s="177" t="s">
        <v>188</v>
      </c>
    </row>
    <row r="153" spans="2:65" s="1" customFormat="1" ht="22.5" customHeight="1" x14ac:dyDescent="0.3">
      <c r="B153" s="31"/>
      <c r="C153" s="163" t="s">
        <v>256</v>
      </c>
      <c r="D153" s="163" t="s">
        <v>189</v>
      </c>
      <c r="E153" s="164" t="s">
        <v>367</v>
      </c>
      <c r="F153" s="249" t="s">
        <v>368</v>
      </c>
      <c r="G153" s="250"/>
      <c r="H153" s="250"/>
      <c r="I153" s="250"/>
      <c r="J153" s="165" t="s">
        <v>192</v>
      </c>
      <c r="K153" s="166">
        <v>212</v>
      </c>
      <c r="L153" s="251">
        <v>0</v>
      </c>
      <c r="M153" s="250"/>
      <c r="N153" s="252">
        <f>ROUND(L153*K153,2)</f>
        <v>0</v>
      </c>
      <c r="O153" s="250"/>
      <c r="P153" s="250"/>
      <c r="Q153" s="250"/>
      <c r="R153" s="33"/>
      <c r="T153" s="167" t="s">
        <v>21</v>
      </c>
      <c r="U153" s="40" t="s">
        <v>45</v>
      </c>
      <c r="V153" s="32"/>
      <c r="W153" s="168">
        <f>V153*K153</f>
        <v>0</v>
      </c>
      <c r="X153" s="168">
        <v>0</v>
      </c>
      <c r="Y153" s="168">
        <f>X153*K153</f>
        <v>0</v>
      </c>
      <c r="Z153" s="168">
        <v>0</v>
      </c>
      <c r="AA153" s="169">
        <f>Z153*K153</f>
        <v>0</v>
      </c>
      <c r="AR153" s="14" t="s">
        <v>193</v>
      </c>
      <c r="AT153" s="14" t="s">
        <v>189</v>
      </c>
      <c r="AU153" s="14" t="s">
        <v>145</v>
      </c>
      <c r="AY153" s="14" t="s">
        <v>188</v>
      </c>
      <c r="BE153" s="106">
        <f>IF(U153="základní",N153,0)</f>
        <v>0</v>
      </c>
      <c r="BF153" s="106">
        <f>IF(U153="snížená",N153,0)</f>
        <v>0</v>
      </c>
      <c r="BG153" s="106">
        <f>IF(U153="zákl. přenesená",N153,0)</f>
        <v>0</v>
      </c>
      <c r="BH153" s="106">
        <f>IF(U153="sníž. přenesená",N153,0)</f>
        <v>0</v>
      </c>
      <c r="BI153" s="106">
        <f>IF(U153="nulová",N153,0)</f>
        <v>0</v>
      </c>
      <c r="BJ153" s="14" t="s">
        <v>23</v>
      </c>
      <c r="BK153" s="106">
        <f>ROUND(L153*K153,2)</f>
        <v>0</v>
      </c>
      <c r="BL153" s="14" t="s">
        <v>193</v>
      </c>
      <c r="BM153" s="14" t="s">
        <v>442</v>
      </c>
    </row>
    <row r="154" spans="2:65" s="10" customFormat="1" ht="22.5" customHeight="1" x14ac:dyDescent="0.3">
      <c r="B154" s="170"/>
      <c r="C154" s="171"/>
      <c r="D154" s="171"/>
      <c r="E154" s="172" t="s">
        <v>21</v>
      </c>
      <c r="F154" s="253" t="s">
        <v>443</v>
      </c>
      <c r="G154" s="254"/>
      <c r="H154" s="254"/>
      <c r="I154" s="254"/>
      <c r="J154" s="171"/>
      <c r="K154" s="173">
        <v>212</v>
      </c>
      <c r="L154" s="171"/>
      <c r="M154" s="171"/>
      <c r="N154" s="171"/>
      <c r="O154" s="171"/>
      <c r="P154" s="171"/>
      <c r="Q154" s="171"/>
      <c r="R154" s="174"/>
      <c r="T154" s="175"/>
      <c r="U154" s="171"/>
      <c r="V154" s="171"/>
      <c r="W154" s="171"/>
      <c r="X154" s="171"/>
      <c r="Y154" s="171"/>
      <c r="Z154" s="171"/>
      <c r="AA154" s="176"/>
      <c r="AT154" s="177" t="s">
        <v>196</v>
      </c>
      <c r="AU154" s="177" t="s">
        <v>145</v>
      </c>
      <c r="AV154" s="10" t="s">
        <v>145</v>
      </c>
      <c r="AW154" s="10" t="s">
        <v>38</v>
      </c>
      <c r="AX154" s="10" t="s">
        <v>80</v>
      </c>
      <c r="AY154" s="177" t="s">
        <v>188</v>
      </c>
    </row>
    <row r="155" spans="2:65" s="1" customFormat="1" ht="22.5" customHeight="1" x14ac:dyDescent="0.3">
      <c r="B155" s="31"/>
      <c r="C155" s="163" t="s">
        <v>9</v>
      </c>
      <c r="D155" s="163" t="s">
        <v>189</v>
      </c>
      <c r="E155" s="164" t="s">
        <v>238</v>
      </c>
      <c r="F155" s="249" t="s">
        <v>239</v>
      </c>
      <c r="G155" s="250"/>
      <c r="H155" s="250"/>
      <c r="I155" s="250"/>
      <c r="J155" s="165" t="s">
        <v>192</v>
      </c>
      <c r="K155" s="166">
        <v>10</v>
      </c>
      <c r="L155" s="251">
        <v>0</v>
      </c>
      <c r="M155" s="250"/>
      <c r="N155" s="252">
        <f>ROUND(L155*K155,2)</f>
        <v>0</v>
      </c>
      <c r="O155" s="250"/>
      <c r="P155" s="250"/>
      <c r="Q155" s="250"/>
      <c r="R155" s="33"/>
      <c r="T155" s="167" t="s">
        <v>21</v>
      </c>
      <c r="U155" s="40" t="s">
        <v>45</v>
      </c>
      <c r="V155" s="32"/>
      <c r="W155" s="168">
        <f>V155*K155</f>
        <v>0</v>
      </c>
      <c r="X155" s="168">
        <v>0</v>
      </c>
      <c r="Y155" s="168">
        <f>X155*K155</f>
        <v>0</v>
      </c>
      <c r="Z155" s="168">
        <v>0</v>
      </c>
      <c r="AA155" s="169">
        <f>Z155*K155</f>
        <v>0</v>
      </c>
      <c r="AR155" s="14" t="s">
        <v>193</v>
      </c>
      <c r="AT155" s="14" t="s">
        <v>189</v>
      </c>
      <c r="AU155" s="14" t="s">
        <v>145</v>
      </c>
      <c r="AY155" s="14" t="s">
        <v>188</v>
      </c>
      <c r="BE155" s="106">
        <f>IF(U155="základní",N155,0)</f>
        <v>0</v>
      </c>
      <c r="BF155" s="106">
        <f>IF(U155="snížená",N155,0)</f>
        <v>0</v>
      </c>
      <c r="BG155" s="106">
        <f>IF(U155="zákl. přenesená",N155,0)</f>
        <v>0</v>
      </c>
      <c r="BH155" s="106">
        <f>IF(U155="sníž. přenesená",N155,0)</f>
        <v>0</v>
      </c>
      <c r="BI155" s="106">
        <f>IF(U155="nulová",N155,0)</f>
        <v>0</v>
      </c>
      <c r="BJ155" s="14" t="s">
        <v>23</v>
      </c>
      <c r="BK155" s="106">
        <f>ROUND(L155*K155,2)</f>
        <v>0</v>
      </c>
      <c r="BL155" s="14" t="s">
        <v>193</v>
      </c>
      <c r="BM155" s="14" t="s">
        <v>444</v>
      </c>
    </row>
    <row r="156" spans="2:65" s="10" customFormat="1" ht="22.5" customHeight="1" x14ac:dyDescent="0.3">
      <c r="B156" s="170"/>
      <c r="C156" s="171"/>
      <c r="D156" s="171"/>
      <c r="E156" s="172" t="s">
        <v>21</v>
      </c>
      <c r="F156" s="253" t="s">
        <v>445</v>
      </c>
      <c r="G156" s="254"/>
      <c r="H156" s="254"/>
      <c r="I156" s="254"/>
      <c r="J156" s="171"/>
      <c r="K156" s="173">
        <v>10</v>
      </c>
      <c r="L156" s="171"/>
      <c r="M156" s="171"/>
      <c r="N156" s="171"/>
      <c r="O156" s="171"/>
      <c r="P156" s="171"/>
      <c r="Q156" s="171"/>
      <c r="R156" s="174"/>
      <c r="T156" s="175"/>
      <c r="U156" s="171"/>
      <c r="V156" s="171"/>
      <c r="W156" s="171"/>
      <c r="X156" s="171"/>
      <c r="Y156" s="171"/>
      <c r="Z156" s="171"/>
      <c r="AA156" s="176"/>
      <c r="AT156" s="177" t="s">
        <v>196</v>
      </c>
      <c r="AU156" s="177" t="s">
        <v>145</v>
      </c>
      <c r="AV156" s="10" t="s">
        <v>145</v>
      </c>
      <c r="AW156" s="10" t="s">
        <v>38</v>
      </c>
      <c r="AX156" s="10" t="s">
        <v>80</v>
      </c>
      <c r="AY156" s="177" t="s">
        <v>188</v>
      </c>
    </row>
    <row r="157" spans="2:65" s="9" customFormat="1" ht="29.85" customHeight="1" x14ac:dyDescent="0.3">
      <c r="B157" s="152"/>
      <c r="C157" s="153"/>
      <c r="D157" s="162" t="s">
        <v>405</v>
      </c>
      <c r="E157" s="162"/>
      <c r="F157" s="162"/>
      <c r="G157" s="162"/>
      <c r="H157" s="162"/>
      <c r="I157" s="162"/>
      <c r="J157" s="162"/>
      <c r="K157" s="162"/>
      <c r="L157" s="162"/>
      <c r="M157" s="162"/>
      <c r="N157" s="264">
        <f>BK157</f>
        <v>0</v>
      </c>
      <c r="O157" s="265"/>
      <c r="P157" s="265"/>
      <c r="Q157" s="265"/>
      <c r="R157" s="155"/>
      <c r="T157" s="156"/>
      <c r="U157" s="153"/>
      <c r="V157" s="153"/>
      <c r="W157" s="157">
        <f>SUM(W158:W164)</f>
        <v>0</v>
      </c>
      <c r="X157" s="153"/>
      <c r="Y157" s="157">
        <f>SUM(Y158:Y164)</f>
        <v>100.69449</v>
      </c>
      <c r="Z157" s="153"/>
      <c r="AA157" s="158">
        <f>SUM(AA158:AA164)</f>
        <v>0</v>
      </c>
      <c r="AR157" s="159" t="s">
        <v>23</v>
      </c>
      <c r="AT157" s="160" t="s">
        <v>79</v>
      </c>
      <c r="AU157" s="160" t="s">
        <v>23</v>
      </c>
      <c r="AY157" s="159" t="s">
        <v>188</v>
      </c>
      <c r="BK157" s="161">
        <f>SUM(BK158:BK164)</f>
        <v>0</v>
      </c>
    </row>
    <row r="158" spans="2:65" s="1" customFormat="1" ht="31.5" customHeight="1" x14ac:dyDescent="0.3">
      <c r="B158" s="31"/>
      <c r="C158" s="163" t="s">
        <v>266</v>
      </c>
      <c r="D158" s="163" t="s">
        <v>189</v>
      </c>
      <c r="E158" s="164" t="s">
        <v>446</v>
      </c>
      <c r="F158" s="249" t="s">
        <v>447</v>
      </c>
      <c r="G158" s="250"/>
      <c r="H158" s="250"/>
      <c r="I158" s="250"/>
      <c r="J158" s="165" t="s">
        <v>208</v>
      </c>
      <c r="K158" s="166">
        <v>6.35</v>
      </c>
      <c r="L158" s="251">
        <v>0</v>
      </c>
      <c r="M158" s="250"/>
      <c r="N158" s="252">
        <f>ROUND(L158*K158,2)</f>
        <v>0</v>
      </c>
      <c r="O158" s="250"/>
      <c r="P158" s="250"/>
      <c r="Q158" s="250"/>
      <c r="R158" s="33"/>
      <c r="T158" s="167" t="s">
        <v>21</v>
      </c>
      <c r="U158" s="40" t="s">
        <v>45</v>
      </c>
      <c r="V158" s="32"/>
      <c r="W158" s="168">
        <f>V158*K158</f>
        <v>0</v>
      </c>
      <c r="X158" s="168">
        <v>1.98</v>
      </c>
      <c r="Y158" s="168">
        <f>X158*K158</f>
        <v>12.572999999999999</v>
      </c>
      <c r="Z158" s="168">
        <v>0</v>
      </c>
      <c r="AA158" s="169">
        <f>Z158*K158</f>
        <v>0</v>
      </c>
      <c r="AR158" s="14" t="s">
        <v>193</v>
      </c>
      <c r="AT158" s="14" t="s">
        <v>189</v>
      </c>
      <c r="AU158" s="14" t="s">
        <v>145</v>
      </c>
      <c r="AY158" s="14" t="s">
        <v>188</v>
      </c>
      <c r="BE158" s="106">
        <f>IF(U158="základní",N158,0)</f>
        <v>0</v>
      </c>
      <c r="BF158" s="106">
        <f>IF(U158="snížená",N158,0)</f>
        <v>0</v>
      </c>
      <c r="BG158" s="106">
        <f>IF(U158="zákl. přenesená",N158,0)</f>
        <v>0</v>
      </c>
      <c r="BH158" s="106">
        <f>IF(U158="sníž. přenesená",N158,0)</f>
        <v>0</v>
      </c>
      <c r="BI158" s="106">
        <f>IF(U158="nulová",N158,0)</f>
        <v>0</v>
      </c>
      <c r="BJ158" s="14" t="s">
        <v>23</v>
      </c>
      <c r="BK158" s="106">
        <f>ROUND(L158*K158,2)</f>
        <v>0</v>
      </c>
      <c r="BL158" s="14" t="s">
        <v>193</v>
      </c>
      <c r="BM158" s="14" t="s">
        <v>448</v>
      </c>
    </row>
    <row r="159" spans="2:65" s="10" customFormat="1" ht="22.5" customHeight="1" x14ac:dyDescent="0.3">
      <c r="B159" s="170"/>
      <c r="C159" s="171"/>
      <c r="D159" s="171"/>
      <c r="E159" s="172" t="s">
        <v>21</v>
      </c>
      <c r="F159" s="253" t="s">
        <v>449</v>
      </c>
      <c r="G159" s="254"/>
      <c r="H159" s="254"/>
      <c r="I159" s="254"/>
      <c r="J159" s="171"/>
      <c r="K159" s="173">
        <v>4.8499999999999996</v>
      </c>
      <c r="L159" s="171"/>
      <c r="M159" s="171"/>
      <c r="N159" s="171"/>
      <c r="O159" s="171"/>
      <c r="P159" s="171"/>
      <c r="Q159" s="171"/>
      <c r="R159" s="174"/>
      <c r="T159" s="175"/>
      <c r="U159" s="171"/>
      <c r="V159" s="171"/>
      <c r="W159" s="171"/>
      <c r="X159" s="171"/>
      <c r="Y159" s="171"/>
      <c r="Z159" s="171"/>
      <c r="AA159" s="176"/>
      <c r="AT159" s="177" t="s">
        <v>196</v>
      </c>
      <c r="AU159" s="177" t="s">
        <v>145</v>
      </c>
      <c r="AV159" s="10" t="s">
        <v>145</v>
      </c>
      <c r="AW159" s="10" t="s">
        <v>38</v>
      </c>
      <c r="AX159" s="10" t="s">
        <v>80</v>
      </c>
      <c r="AY159" s="177" t="s">
        <v>188</v>
      </c>
    </row>
    <row r="160" spans="2:65" s="10" customFormat="1" ht="22.5" customHeight="1" x14ac:dyDescent="0.3">
      <c r="B160" s="170"/>
      <c r="C160" s="171"/>
      <c r="D160" s="171"/>
      <c r="E160" s="172" t="s">
        <v>21</v>
      </c>
      <c r="F160" s="255" t="s">
        <v>450</v>
      </c>
      <c r="G160" s="254"/>
      <c r="H160" s="254"/>
      <c r="I160" s="254"/>
      <c r="J160" s="171"/>
      <c r="K160" s="173">
        <v>1.5</v>
      </c>
      <c r="L160" s="171"/>
      <c r="M160" s="171"/>
      <c r="N160" s="171"/>
      <c r="O160" s="171"/>
      <c r="P160" s="171"/>
      <c r="Q160" s="171"/>
      <c r="R160" s="174"/>
      <c r="T160" s="175"/>
      <c r="U160" s="171"/>
      <c r="V160" s="171"/>
      <c r="W160" s="171"/>
      <c r="X160" s="171"/>
      <c r="Y160" s="171"/>
      <c r="Z160" s="171"/>
      <c r="AA160" s="176"/>
      <c r="AT160" s="177" t="s">
        <v>196</v>
      </c>
      <c r="AU160" s="177" t="s">
        <v>145</v>
      </c>
      <c r="AV160" s="10" t="s">
        <v>145</v>
      </c>
      <c r="AW160" s="10" t="s">
        <v>38</v>
      </c>
      <c r="AX160" s="10" t="s">
        <v>80</v>
      </c>
      <c r="AY160" s="177" t="s">
        <v>188</v>
      </c>
    </row>
    <row r="161" spans="2:65" s="1" customFormat="1" ht="22.5" customHeight="1" x14ac:dyDescent="0.3">
      <c r="B161" s="31"/>
      <c r="C161" s="163" t="s">
        <v>271</v>
      </c>
      <c r="D161" s="163" t="s">
        <v>189</v>
      </c>
      <c r="E161" s="164" t="s">
        <v>451</v>
      </c>
      <c r="F161" s="249" t="s">
        <v>452</v>
      </c>
      <c r="G161" s="250"/>
      <c r="H161" s="250"/>
      <c r="I161" s="250"/>
      <c r="J161" s="165" t="s">
        <v>208</v>
      </c>
      <c r="K161" s="166">
        <v>1</v>
      </c>
      <c r="L161" s="251">
        <v>0</v>
      </c>
      <c r="M161" s="250"/>
      <c r="N161" s="252">
        <f>ROUND(L161*K161,2)</f>
        <v>0</v>
      </c>
      <c r="O161" s="250"/>
      <c r="P161" s="250"/>
      <c r="Q161" s="250"/>
      <c r="R161" s="33"/>
      <c r="T161" s="167" t="s">
        <v>21</v>
      </c>
      <c r="U161" s="40" t="s">
        <v>45</v>
      </c>
      <c r="V161" s="32"/>
      <c r="W161" s="168">
        <f>V161*K161</f>
        <v>0</v>
      </c>
      <c r="X161" s="168">
        <v>2.2563399999999998</v>
      </c>
      <c r="Y161" s="168">
        <f>X161*K161</f>
        <v>2.2563399999999998</v>
      </c>
      <c r="Z161" s="168">
        <v>0</v>
      </c>
      <c r="AA161" s="169">
        <f>Z161*K161</f>
        <v>0</v>
      </c>
      <c r="AR161" s="14" t="s">
        <v>193</v>
      </c>
      <c r="AT161" s="14" t="s">
        <v>189</v>
      </c>
      <c r="AU161" s="14" t="s">
        <v>145</v>
      </c>
      <c r="AY161" s="14" t="s">
        <v>188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4" t="s">
        <v>23</v>
      </c>
      <c r="BK161" s="106">
        <f>ROUND(L161*K161,2)</f>
        <v>0</v>
      </c>
      <c r="BL161" s="14" t="s">
        <v>193</v>
      </c>
      <c r="BM161" s="14" t="s">
        <v>453</v>
      </c>
    </row>
    <row r="162" spans="2:65" s="10" customFormat="1" ht="22.5" customHeight="1" x14ac:dyDescent="0.3">
      <c r="B162" s="170"/>
      <c r="C162" s="171"/>
      <c r="D162" s="171"/>
      <c r="E162" s="172" t="s">
        <v>21</v>
      </c>
      <c r="F162" s="253" t="s">
        <v>454</v>
      </c>
      <c r="G162" s="254"/>
      <c r="H162" s="254"/>
      <c r="I162" s="254"/>
      <c r="J162" s="171"/>
      <c r="K162" s="173">
        <v>1</v>
      </c>
      <c r="L162" s="171"/>
      <c r="M162" s="171"/>
      <c r="N162" s="171"/>
      <c r="O162" s="171"/>
      <c r="P162" s="171"/>
      <c r="Q162" s="171"/>
      <c r="R162" s="174"/>
      <c r="T162" s="175"/>
      <c r="U162" s="171"/>
      <c r="V162" s="171"/>
      <c r="W162" s="171"/>
      <c r="X162" s="171"/>
      <c r="Y162" s="171"/>
      <c r="Z162" s="171"/>
      <c r="AA162" s="176"/>
      <c r="AT162" s="177" t="s">
        <v>196</v>
      </c>
      <c r="AU162" s="177" t="s">
        <v>145</v>
      </c>
      <c r="AV162" s="10" t="s">
        <v>145</v>
      </c>
      <c r="AW162" s="10" t="s">
        <v>38</v>
      </c>
      <c r="AX162" s="10" t="s">
        <v>80</v>
      </c>
      <c r="AY162" s="177" t="s">
        <v>188</v>
      </c>
    </row>
    <row r="163" spans="2:65" s="1" customFormat="1" ht="31.5" customHeight="1" x14ac:dyDescent="0.3">
      <c r="B163" s="31"/>
      <c r="C163" s="163" t="s">
        <v>281</v>
      </c>
      <c r="D163" s="163" t="s">
        <v>189</v>
      </c>
      <c r="E163" s="164" t="s">
        <v>455</v>
      </c>
      <c r="F163" s="249" t="s">
        <v>456</v>
      </c>
      <c r="G163" s="250"/>
      <c r="H163" s="250"/>
      <c r="I163" s="250"/>
      <c r="J163" s="165" t="s">
        <v>208</v>
      </c>
      <c r="K163" s="166">
        <v>35</v>
      </c>
      <c r="L163" s="251">
        <v>0</v>
      </c>
      <c r="M163" s="250"/>
      <c r="N163" s="252">
        <f>ROUND(L163*K163,2)</f>
        <v>0</v>
      </c>
      <c r="O163" s="250"/>
      <c r="P163" s="250"/>
      <c r="Q163" s="250"/>
      <c r="R163" s="33"/>
      <c r="T163" s="167" t="s">
        <v>21</v>
      </c>
      <c r="U163" s="40" t="s">
        <v>45</v>
      </c>
      <c r="V163" s="32"/>
      <c r="W163" s="168">
        <f>V163*K163</f>
        <v>0</v>
      </c>
      <c r="X163" s="168">
        <v>2.45329</v>
      </c>
      <c r="Y163" s="168">
        <f>X163*K163</f>
        <v>85.86515</v>
      </c>
      <c r="Z163" s="168">
        <v>0</v>
      </c>
      <c r="AA163" s="169">
        <f>Z163*K163</f>
        <v>0</v>
      </c>
      <c r="AR163" s="14" t="s">
        <v>193</v>
      </c>
      <c r="AT163" s="14" t="s">
        <v>189</v>
      </c>
      <c r="AU163" s="14" t="s">
        <v>145</v>
      </c>
      <c r="AY163" s="14" t="s">
        <v>188</v>
      </c>
      <c r="BE163" s="106">
        <f>IF(U163="základní",N163,0)</f>
        <v>0</v>
      </c>
      <c r="BF163" s="106">
        <f>IF(U163="snížená",N163,0)</f>
        <v>0</v>
      </c>
      <c r="BG163" s="106">
        <f>IF(U163="zákl. přenesená",N163,0)</f>
        <v>0</v>
      </c>
      <c r="BH163" s="106">
        <f>IF(U163="sníž. přenesená",N163,0)</f>
        <v>0</v>
      </c>
      <c r="BI163" s="106">
        <f>IF(U163="nulová",N163,0)</f>
        <v>0</v>
      </c>
      <c r="BJ163" s="14" t="s">
        <v>23</v>
      </c>
      <c r="BK163" s="106">
        <f>ROUND(L163*K163,2)</f>
        <v>0</v>
      </c>
      <c r="BL163" s="14" t="s">
        <v>193</v>
      </c>
      <c r="BM163" s="14" t="s">
        <v>457</v>
      </c>
    </row>
    <row r="164" spans="2:65" s="10" customFormat="1" ht="22.5" customHeight="1" x14ac:dyDescent="0.3">
      <c r="B164" s="170"/>
      <c r="C164" s="171"/>
      <c r="D164" s="171"/>
      <c r="E164" s="172" t="s">
        <v>21</v>
      </c>
      <c r="F164" s="253" t="s">
        <v>458</v>
      </c>
      <c r="G164" s="254"/>
      <c r="H164" s="254"/>
      <c r="I164" s="254"/>
      <c r="J164" s="171"/>
      <c r="K164" s="173">
        <v>35</v>
      </c>
      <c r="L164" s="171"/>
      <c r="M164" s="171"/>
      <c r="N164" s="171"/>
      <c r="O164" s="171"/>
      <c r="P164" s="171"/>
      <c r="Q164" s="171"/>
      <c r="R164" s="174"/>
      <c r="T164" s="175"/>
      <c r="U164" s="171"/>
      <c r="V164" s="171"/>
      <c r="W164" s="171"/>
      <c r="X164" s="171"/>
      <c r="Y164" s="171"/>
      <c r="Z164" s="171"/>
      <c r="AA164" s="176"/>
      <c r="AT164" s="177" t="s">
        <v>196</v>
      </c>
      <c r="AU164" s="177" t="s">
        <v>145</v>
      </c>
      <c r="AV164" s="10" t="s">
        <v>145</v>
      </c>
      <c r="AW164" s="10" t="s">
        <v>38</v>
      </c>
      <c r="AX164" s="10" t="s">
        <v>80</v>
      </c>
      <c r="AY164" s="177" t="s">
        <v>188</v>
      </c>
    </row>
    <row r="165" spans="2:65" s="9" customFormat="1" ht="29.85" customHeight="1" x14ac:dyDescent="0.3">
      <c r="B165" s="152"/>
      <c r="C165" s="153"/>
      <c r="D165" s="162" t="s">
        <v>406</v>
      </c>
      <c r="E165" s="162"/>
      <c r="F165" s="162"/>
      <c r="G165" s="162"/>
      <c r="H165" s="162"/>
      <c r="I165" s="162"/>
      <c r="J165" s="162"/>
      <c r="K165" s="162"/>
      <c r="L165" s="162"/>
      <c r="M165" s="162"/>
      <c r="N165" s="264">
        <f>BK165</f>
        <v>0</v>
      </c>
      <c r="O165" s="265"/>
      <c r="P165" s="265"/>
      <c r="Q165" s="265"/>
      <c r="R165" s="155"/>
      <c r="T165" s="156"/>
      <c r="U165" s="153"/>
      <c r="V165" s="153"/>
      <c r="W165" s="157">
        <f>SUM(W166:W178)</f>
        <v>0</v>
      </c>
      <c r="X165" s="153"/>
      <c r="Y165" s="157">
        <f>SUM(Y166:Y178)</f>
        <v>59.194529679999995</v>
      </c>
      <c r="Z165" s="153"/>
      <c r="AA165" s="158">
        <f>SUM(AA166:AA178)</f>
        <v>0</v>
      </c>
      <c r="AR165" s="159" t="s">
        <v>23</v>
      </c>
      <c r="AT165" s="160" t="s">
        <v>79</v>
      </c>
      <c r="AU165" s="160" t="s">
        <v>23</v>
      </c>
      <c r="AY165" s="159" t="s">
        <v>188</v>
      </c>
      <c r="BK165" s="161">
        <f>SUM(BK166:BK178)</f>
        <v>0</v>
      </c>
    </row>
    <row r="166" spans="2:65" s="1" customFormat="1" ht="22.5" customHeight="1" x14ac:dyDescent="0.3">
      <c r="B166" s="31"/>
      <c r="C166" s="163" t="s">
        <v>286</v>
      </c>
      <c r="D166" s="163" t="s">
        <v>189</v>
      </c>
      <c r="E166" s="164" t="s">
        <v>459</v>
      </c>
      <c r="F166" s="249" t="s">
        <v>460</v>
      </c>
      <c r="G166" s="250"/>
      <c r="H166" s="250"/>
      <c r="I166" s="250"/>
      <c r="J166" s="165" t="s">
        <v>208</v>
      </c>
      <c r="K166" s="166">
        <v>9.6</v>
      </c>
      <c r="L166" s="251">
        <v>0</v>
      </c>
      <c r="M166" s="250"/>
      <c r="N166" s="252">
        <f>ROUND(L166*K166,2)</f>
        <v>0</v>
      </c>
      <c r="O166" s="250"/>
      <c r="P166" s="250"/>
      <c r="Q166" s="250"/>
      <c r="R166" s="33"/>
      <c r="T166" s="167" t="s">
        <v>21</v>
      </c>
      <c r="U166" s="40" t="s">
        <v>45</v>
      </c>
      <c r="V166" s="32"/>
      <c r="W166" s="168">
        <f>V166*K166</f>
        <v>0</v>
      </c>
      <c r="X166" s="168">
        <v>2.2563399999999998</v>
      </c>
      <c r="Y166" s="168">
        <f>X166*K166</f>
        <v>21.660863999999997</v>
      </c>
      <c r="Z166" s="168">
        <v>0</v>
      </c>
      <c r="AA166" s="169">
        <f>Z166*K166</f>
        <v>0</v>
      </c>
      <c r="AR166" s="14" t="s">
        <v>193</v>
      </c>
      <c r="AT166" s="14" t="s">
        <v>189</v>
      </c>
      <c r="AU166" s="14" t="s">
        <v>145</v>
      </c>
      <c r="AY166" s="14" t="s">
        <v>188</v>
      </c>
      <c r="BE166" s="106">
        <f>IF(U166="základní",N166,0)</f>
        <v>0</v>
      </c>
      <c r="BF166" s="106">
        <f>IF(U166="snížená",N166,0)</f>
        <v>0</v>
      </c>
      <c r="BG166" s="106">
        <f>IF(U166="zákl. přenesená",N166,0)</f>
        <v>0</v>
      </c>
      <c r="BH166" s="106">
        <f>IF(U166="sníž. přenesená",N166,0)</f>
        <v>0</v>
      </c>
      <c r="BI166" s="106">
        <f>IF(U166="nulová",N166,0)</f>
        <v>0</v>
      </c>
      <c r="BJ166" s="14" t="s">
        <v>23</v>
      </c>
      <c r="BK166" s="106">
        <f>ROUND(L166*K166,2)</f>
        <v>0</v>
      </c>
      <c r="BL166" s="14" t="s">
        <v>193</v>
      </c>
      <c r="BM166" s="14" t="s">
        <v>461</v>
      </c>
    </row>
    <row r="167" spans="2:65" s="10" customFormat="1" ht="22.5" customHeight="1" x14ac:dyDescent="0.3">
      <c r="B167" s="170"/>
      <c r="C167" s="171"/>
      <c r="D167" s="171"/>
      <c r="E167" s="172" t="s">
        <v>21</v>
      </c>
      <c r="F167" s="253" t="s">
        <v>462</v>
      </c>
      <c r="G167" s="254"/>
      <c r="H167" s="254"/>
      <c r="I167" s="254"/>
      <c r="J167" s="171"/>
      <c r="K167" s="173">
        <v>9.6</v>
      </c>
      <c r="L167" s="171"/>
      <c r="M167" s="171"/>
      <c r="N167" s="171"/>
      <c r="O167" s="171"/>
      <c r="P167" s="171"/>
      <c r="Q167" s="171"/>
      <c r="R167" s="174"/>
      <c r="T167" s="175"/>
      <c r="U167" s="171"/>
      <c r="V167" s="171"/>
      <c r="W167" s="171"/>
      <c r="X167" s="171"/>
      <c r="Y167" s="171"/>
      <c r="Z167" s="171"/>
      <c r="AA167" s="176"/>
      <c r="AT167" s="177" t="s">
        <v>196</v>
      </c>
      <c r="AU167" s="177" t="s">
        <v>145</v>
      </c>
      <c r="AV167" s="10" t="s">
        <v>145</v>
      </c>
      <c r="AW167" s="10" t="s">
        <v>38</v>
      </c>
      <c r="AX167" s="10" t="s">
        <v>80</v>
      </c>
      <c r="AY167" s="177" t="s">
        <v>188</v>
      </c>
    </row>
    <row r="168" spans="2:65" s="1" customFormat="1" ht="31.5" customHeight="1" x14ac:dyDescent="0.3">
      <c r="B168" s="31"/>
      <c r="C168" s="163" t="s">
        <v>291</v>
      </c>
      <c r="D168" s="163" t="s">
        <v>189</v>
      </c>
      <c r="E168" s="164" t="s">
        <v>463</v>
      </c>
      <c r="F168" s="249" t="s">
        <v>464</v>
      </c>
      <c r="G168" s="250"/>
      <c r="H168" s="250"/>
      <c r="I168" s="250"/>
      <c r="J168" s="165" t="s">
        <v>208</v>
      </c>
      <c r="K168" s="166">
        <v>15</v>
      </c>
      <c r="L168" s="251">
        <v>0</v>
      </c>
      <c r="M168" s="250"/>
      <c r="N168" s="252">
        <f>ROUND(L168*K168,2)</f>
        <v>0</v>
      </c>
      <c r="O168" s="250"/>
      <c r="P168" s="250"/>
      <c r="Q168" s="250"/>
      <c r="R168" s="33"/>
      <c r="T168" s="167" t="s">
        <v>21</v>
      </c>
      <c r="U168" s="40" t="s">
        <v>45</v>
      </c>
      <c r="V168" s="32"/>
      <c r="W168" s="168">
        <f>V168*K168</f>
        <v>0</v>
      </c>
      <c r="X168" s="168">
        <v>2.4583200000000001</v>
      </c>
      <c r="Y168" s="168">
        <f>X168*K168</f>
        <v>36.8748</v>
      </c>
      <c r="Z168" s="168">
        <v>0</v>
      </c>
      <c r="AA168" s="169">
        <f>Z168*K168</f>
        <v>0</v>
      </c>
      <c r="AR168" s="14" t="s">
        <v>193</v>
      </c>
      <c r="AT168" s="14" t="s">
        <v>189</v>
      </c>
      <c r="AU168" s="14" t="s">
        <v>145</v>
      </c>
      <c r="AY168" s="14" t="s">
        <v>188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14" t="s">
        <v>23</v>
      </c>
      <c r="BK168" s="106">
        <f>ROUND(L168*K168,2)</f>
        <v>0</v>
      </c>
      <c r="BL168" s="14" t="s">
        <v>193</v>
      </c>
      <c r="BM168" s="14" t="s">
        <v>465</v>
      </c>
    </row>
    <row r="169" spans="2:65" s="10" customFormat="1" ht="22.5" customHeight="1" x14ac:dyDescent="0.3">
      <c r="B169" s="170"/>
      <c r="C169" s="171"/>
      <c r="D169" s="171"/>
      <c r="E169" s="172" t="s">
        <v>21</v>
      </c>
      <c r="F169" s="253" t="s">
        <v>466</v>
      </c>
      <c r="G169" s="254"/>
      <c r="H169" s="254"/>
      <c r="I169" s="254"/>
      <c r="J169" s="171"/>
      <c r="K169" s="173">
        <v>15</v>
      </c>
      <c r="L169" s="171"/>
      <c r="M169" s="171"/>
      <c r="N169" s="171"/>
      <c r="O169" s="171"/>
      <c r="P169" s="171"/>
      <c r="Q169" s="171"/>
      <c r="R169" s="174"/>
      <c r="T169" s="175"/>
      <c r="U169" s="171"/>
      <c r="V169" s="171"/>
      <c r="W169" s="171"/>
      <c r="X169" s="171"/>
      <c r="Y169" s="171"/>
      <c r="Z169" s="171"/>
      <c r="AA169" s="176"/>
      <c r="AT169" s="177" t="s">
        <v>196</v>
      </c>
      <c r="AU169" s="177" t="s">
        <v>145</v>
      </c>
      <c r="AV169" s="10" t="s">
        <v>145</v>
      </c>
      <c r="AW169" s="10" t="s">
        <v>38</v>
      </c>
      <c r="AX169" s="10" t="s">
        <v>80</v>
      </c>
      <c r="AY169" s="177" t="s">
        <v>188</v>
      </c>
    </row>
    <row r="170" spans="2:65" s="1" customFormat="1" ht="22.5" customHeight="1" x14ac:dyDescent="0.3">
      <c r="B170" s="31"/>
      <c r="C170" s="163" t="s">
        <v>8</v>
      </c>
      <c r="D170" s="163" t="s">
        <v>189</v>
      </c>
      <c r="E170" s="164" t="s">
        <v>467</v>
      </c>
      <c r="F170" s="249" t="s">
        <v>468</v>
      </c>
      <c r="G170" s="250"/>
      <c r="H170" s="250"/>
      <c r="I170" s="250"/>
      <c r="J170" s="165" t="s">
        <v>192</v>
      </c>
      <c r="K170" s="166">
        <v>55</v>
      </c>
      <c r="L170" s="251">
        <v>0</v>
      </c>
      <c r="M170" s="250"/>
      <c r="N170" s="252">
        <f>ROUND(L170*K170,2)</f>
        <v>0</v>
      </c>
      <c r="O170" s="250"/>
      <c r="P170" s="250"/>
      <c r="Q170" s="250"/>
      <c r="R170" s="33"/>
      <c r="T170" s="167" t="s">
        <v>21</v>
      </c>
      <c r="U170" s="40" t="s">
        <v>45</v>
      </c>
      <c r="V170" s="32"/>
      <c r="W170" s="168">
        <f>V170*K170</f>
        <v>0</v>
      </c>
      <c r="X170" s="168">
        <v>1.8699999999999999E-3</v>
      </c>
      <c r="Y170" s="168">
        <f>X170*K170</f>
        <v>0.10285</v>
      </c>
      <c r="Z170" s="168">
        <v>0</v>
      </c>
      <c r="AA170" s="169">
        <f>Z170*K170</f>
        <v>0</v>
      </c>
      <c r="AR170" s="14" t="s">
        <v>193</v>
      </c>
      <c r="AT170" s="14" t="s">
        <v>189</v>
      </c>
      <c r="AU170" s="14" t="s">
        <v>145</v>
      </c>
      <c r="AY170" s="14" t="s">
        <v>188</v>
      </c>
      <c r="BE170" s="106">
        <f>IF(U170="základní",N170,0)</f>
        <v>0</v>
      </c>
      <c r="BF170" s="106">
        <f>IF(U170="snížená",N170,0)</f>
        <v>0</v>
      </c>
      <c r="BG170" s="106">
        <f>IF(U170="zákl. přenesená",N170,0)</f>
        <v>0</v>
      </c>
      <c r="BH170" s="106">
        <f>IF(U170="sníž. přenesená",N170,0)</f>
        <v>0</v>
      </c>
      <c r="BI170" s="106">
        <f>IF(U170="nulová",N170,0)</f>
        <v>0</v>
      </c>
      <c r="BJ170" s="14" t="s">
        <v>23</v>
      </c>
      <c r="BK170" s="106">
        <f>ROUND(L170*K170,2)</f>
        <v>0</v>
      </c>
      <c r="BL170" s="14" t="s">
        <v>193</v>
      </c>
      <c r="BM170" s="14" t="s">
        <v>469</v>
      </c>
    </row>
    <row r="171" spans="2:65" s="10" customFormat="1" ht="22.5" customHeight="1" x14ac:dyDescent="0.3">
      <c r="B171" s="170"/>
      <c r="C171" s="171"/>
      <c r="D171" s="171"/>
      <c r="E171" s="172" t="s">
        <v>21</v>
      </c>
      <c r="F171" s="253" t="s">
        <v>470</v>
      </c>
      <c r="G171" s="254"/>
      <c r="H171" s="254"/>
      <c r="I171" s="254"/>
      <c r="J171" s="171"/>
      <c r="K171" s="173">
        <v>33</v>
      </c>
      <c r="L171" s="171"/>
      <c r="M171" s="171"/>
      <c r="N171" s="171"/>
      <c r="O171" s="171"/>
      <c r="P171" s="171"/>
      <c r="Q171" s="171"/>
      <c r="R171" s="174"/>
      <c r="T171" s="175"/>
      <c r="U171" s="171"/>
      <c r="V171" s="171"/>
      <c r="W171" s="171"/>
      <c r="X171" s="171"/>
      <c r="Y171" s="171"/>
      <c r="Z171" s="171"/>
      <c r="AA171" s="176"/>
      <c r="AT171" s="177" t="s">
        <v>196</v>
      </c>
      <c r="AU171" s="177" t="s">
        <v>145</v>
      </c>
      <c r="AV171" s="10" t="s">
        <v>145</v>
      </c>
      <c r="AW171" s="10" t="s">
        <v>38</v>
      </c>
      <c r="AX171" s="10" t="s">
        <v>80</v>
      </c>
      <c r="AY171" s="177" t="s">
        <v>188</v>
      </c>
    </row>
    <row r="172" spans="2:65" s="10" customFormat="1" ht="22.5" customHeight="1" x14ac:dyDescent="0.3">
      <c r="B172" s="170"/>
      <c r="C172" s="171"/>
      <c r="D172" s="171"/>
      <c r="E172" s="172" t="s">
        <v>21</v>
      </c>
      <c r="F172" s="255" t="s">
        <v>471</v>
      </c>
      <c r="G172" s="254"/>
      <c r="H172" s="254"/>
      <c r="I172" s="254"/>
      <c r="J172" s="171"/>
      <c r="K172" s="173">
        <v>22</v>
      </c>
      <c r="L172" s="171"/>
      <c r="M172" s="171"/>
      <c r="N172" s="171"/>
      <c r="O172" s="171"/>
      <c r="P172" s="171"/>
      <c r="Q172" s="171"/>
      <c r="R172" s="174"/>
      <c r="T172" s="175"/>
      <c r="U172" s="171"/>
      <c r="V172" s="171"/>
      <c r="W172" s="171"/>
      <c r="X172" s="171"/>
      <c r="Y172" s="171"/>
      <c r="Z172" s="171"/>
      <c r="AA172" s="176"/>
      <c r="AT172" s="177" t="s">
        <v>196</v>
      </c>
      <c r="AU172" s="177" t="s">
        <v>145</v>
      </c>
      <c r="AV172" s="10" t="s">
        <v>145</v>
      </c>
      <c r="AW172" s="10" t="s">
        <v>38</v>
      </c>
      <c r="AX172" s="10" t="s">
        <v>80</v>
      </c>
      <c r="AY172" s="177" t="s">
        <v>188</v>
      </c>
    </row>
    <row r="173" spans="2:65" s="1" customFormat="1" ht="22.5" customHeight="1" x14ac:dyDescent="0.3">
      <c r="B173" s="31"/>
      <c r="C173" s="163" t="s">
        <v>301</v>
      </c>
      <c r="D173" s="163" t="s">
        <v>189</v>
      </c>
      <c r="E173" s="164" t="s">
        <v>472</v>
      </c>
      <c r="F173" s="249" t="s">
        <v>473</v>
      </c>
      <c r="G173" s="250"/>
      <c r="H173" s="250"/>
      <c r="I173" s="250"/>
      <c r="J173" s="165" t="s">
        <v>192</v>
      </c>
      <c r="K173" s="166">
        <v>55</v>
      </c>
      <c r="L173" s="251">
        <v>0</v>
      </c>
      <c r="M173" s="250"/>
      <c r="N173" s="252">
        <f>ROUND(L173*K173,2)</f>
        <v>0</v>
      </c>
      <c r="O173" s="250"/>
      <c r="P173" s="250"/>
      <c r="Q173" s="250"/>
      <c r="R173" s="33"/>
      <c r="T173" s="167" t="s">
        <v>21</v>
      </c>
      <c r="U173" s="40" t="s">
        <v>45</v>
      </c>
      <c r="V173" s="32"/>
      <c r="W173" s="168">
        <f>V173*K173</f>
        <v>0</v>
      </c>
      <c r="X173" s="168">
        <v>0</v>
      </c>
      <c r="Y173" s="168">
        <f>X173*K173</f>
        <v>0</v>
      </c>
      <c r="Z173" s="168">
        <v>0</v>
      </c>
      <c r="AA173" s="169">
        <f>Z173*K173</f>
        <v>0</v>
      </c>
      <c r="AR173" s="14" t="s">
        <v>193</v>
      </c>
      <c r="AT173" s="14" t="s">
        <v>189</v>
      </c>
      <c r="AU173" s="14" t="s">
        <v>145</v>
      </c>
      <c r="AY173" s="14" t="s">
        <v>188</v>
      </c>
      <c r="BE173" s="106">
        <f>IF(U173="základní",N173,0)</f>
        <v>0</v>
      </c>
      <c r="BF173" s="106">
        <f>IF(U173="snížená",N173,0)</f>
        <v>0</v>
      </c>
      <c r="BG173" s="106">
        <f>IF(U173="zákl. přenesená",N173,0)</f>
        <v>0</v>
      </c>
      <c r="BH173" s="106">
        <f>IF(U173="sníž. přenesená",N173,0)</f>
        <v>0</v>
      </c>
      <c r="BI173" s="106">
        <f>IF(U173="nulová",N173,0)</f>
        <v>0</v>
      </c>
      <c r="BJ173" s="14" t="s">
        <v>23</v>
      </c>
      <c r="BK173" s="106">
        <f>ROUND(L173*K173,2)</f>
        <v>0</v>
      </c>
      <c r="BL173" s="14" t="s">
        <v>193</v>
      </c>
      <c r="BM173" s="14" t="s">
        <v>474</v>
      </c>
    </row>
    <row r="174" spans="2:65" s="10" customFormat="1" ht="22.5" customHeight="1" x14ac:dyDescent="0.3">
      <c r="B174" s="170"/>
      <c r="C174" s="171"/>
      <c r="D174" s="171"/>
      <c r="E174" s="172" t="s">
        <v>21</v>
      </c>
      <c r="F174" s="253" t="s">
        <v>403</v>
      </c>
      <c r="G174" s="254"/>
      <c r="H174" s="254"/>
      <c r="I174" s="254"/>
      <c r="J174" s="171"/>
      <c r="K174" s="173">
        <v>55</v>
      </c>
      <c r="L174" s="171"/>
      <c r="M174" s="171"/>
      <c r="N174" s="171"/>
      <c r="O174" s="171"/>
      <c r="P174" s="171"/>
      <c r="Q174" s="171"/>
      <c r="R174" s="174"/>
      <c r="T174" s="175"/>
      <c r="U174" s="171"/>
      <c r="V174" s="171"/>
      <c r="W174" s="171"/>
      <c r="X174" s="171"/>
      <c r="Y174" s="171"/>
      <c r="Z174" s="171"/>
      <c r="AA174" s="176"/>
      <c r="AT174" s="177" t="s">
        <v>196</v>
      </c>
      <c r="AU174" s="177" t="s">
        <v>145</v>
      </c>
      <c r="AV174" s="10" t="s">
        <v>145</v>
      </c>
      <c r="AW174" s="10" t="s">
        <v>38</v>
      </c>
      <c r="AX174" s="10" t="s">
        <v>80</v>
      </c>
      <c r="AY174" s="177" t="s">
        <v>188</v>
      </c>
    </row>
    <row r="175" spans="2:65" s="1" customFormat="1" ht="22.5" customHeight="1" x14ac:dyDescent="0.3">
      <c r="B175" s="31"/>
      <c r="C175" s="163" t="s">
        <v>306</v>
      </c>
      <c r="D175" s="163" t="s">
        <v>189</v>
      </c>
      <c r="E175" s="164" t="s">
        <v>475</v>
      </c>
      <c r="F175" s="249" t="s">
        <v>476</v>
      </c>
      <c r="G175" s="250"/>
      <c r="H175" s="250"/>
      <c r="I175" s="250"/>
      <c r="J175" s="165" t="s">
        <v>230</v>
      </c>
      <c r="K175" s="166">
        <v>0.52800000000000002</v>
      </c>
      <c r="L175" s="251">
        <v>0</v>
      </c>
      <c r="M175" s="250"/>
      <c r="N175" s="252">
        <f>ROUND(L175*K175,2)</f>
        <v>0</v>
      </c>
      <c r="O175" s="250"/>
      <c r="P175" s="250"/>
      <c r="Q175" s="250"/>
      <c r="R175" s="33"/>
      <c r="T175" s="167" t="s">
        <v>21</v>
      </c>
      <c r="U175" s="40" t="s">
        <v>45</v>
      </c>
      <c r="V175" s="32"/>
      <c r="W175" s="168">
        <f>V175*K175</f>
        <v>0</v>
      </c>
      <c r="X175" s="168">
        <v>1.0530600000000001</v>
      </c>
      <c r="Y175" s="168">
        <f>X175*K175</f>
        <v>0.55601568000000012</v>
      </c>
      <c r="Z175" s="168">
        <v>0</v>
      </c>
      <c r="AA175" s="169">
        <f>Z175*K175</f>
        <v>0</v>
      </c>
      <c r="AR175" s="14" t="s">
        <v>193</v>
      </c>
      <c r="AT175" s="14" t="s">
        <v>189</v>
      </c>
      <c r="AU175" s="14" t="s">
        <v>145</v>
      </c>
      <c r="AY175" s="14" t="s">
        <v>188</v>
      </c>
      <c r="BE175" s="106">
        <f>IF(U175="základní",N175,0)</f>
        <v>0</v>
      </c>
      <c r="BF175" s="106">
        <f>IF(U175="snížená",N175,0)</f>
        <v>0</v>
      </c>
      <c r="BG175" s="106">
        <f>IF(U175="zákl. přenesená",N175,0)</f>
        <v>0</v>
      </c>
      <c r="BH175" s="106">
        <f>IF(U175="sníž. přenesená",N175,0)</f>
        <v>0</v>
      </c>
      <c r="BI175" s="106">
        <f>IF(U175="nulová",N175,0)</f>
        <v>0</v>
      </c>
      <c r="BJ175" s="14" t="s">
        <v>23</v>
      </c>
      <c r="BK175" s="106">
        <f>ROUND(L175*K175,2)</f>
        <v>0</v>
      </c>
      <c r="BL175" s="14" t="s">
        <v>193</v>
      </c>
      <c r="BM175" s="14" t="s">
        <v>477</v>
      </c>
    </row>
    <row r="176" spans="2:65" s="10" customFormat="1" ht="22.5" customHeight="1" x14ac:dyDescent="0.3">
      <c r="B176" s="170"/>
      <c r="C176" s="171"/>
      <c r="D176" s="171"/>
      <c r="E176" s="172" t="s">
        <v>21</v>
      </c>
      <c r="F176" s="253" t="s">
        <v>478</v>
      </c>
      <c r="G176" s="254"/>
      <c r="H176" s="254"/>
      <c r="I176" s="254"/>
      <c r="J176" s="171"/>
      <c r="K176" s="173">
        <v>0.16400000000000001</v>
      </c>
      <c r="L176" s="171"/>
      <c r="M176" s="171"/>
      <c r="N176" s="171"/>
      <c r="O176" s="171"/>
      <c r="P176" s="171"/>
      <c r="Q176" s="171"/>
      <c r="R176" s="174"/>
      <c r="T176" s="175"/>
      <c r="U176" s="171"/>
      <c r="V176" s="171"/>
      <c r="W176" s="171"/>
      <c r="X176" s="171"/>
      <c r="Y176" s="171"/>
      <c r="Z176" s="171"/>
      <c r="AA176" s="176"/>
      <c r="AT176" s="177" t="s">
        <v>196</v>
      </c>
      <c r="AU176" s="177" t="s">
        <v>145</v>
      </c>
      <c r="AV176" s="10" t="s">
        <v>145</v>
      </c>
      <c r="AW176" s="10" t="s">
        <v>38</v>
      </c>
      <c r="AX176" s="10" t="s">
        <v>80</v>
      </c>
      <c r="AY176" s="177" t="s">
        <v>188</v>
      </c>
    </row>
    <row r="177" spans="2:65" s="10" customFormat="1" ht="22.5" customHeight="1" x14ac:dyDescent="0.3">
      <c r="B177" s="170"/>
      <c r="C177" s="171"/>
      <c r="D177" s="171"/>
      <c r="E177" s="172" t="s">
        <v>21</v>
      </c>
      <c r="F177" s="255" t="s">
        <v>479</v>
      </c>
      <c r="G177" s="254"/>
      <c r="H177" s="254"/>
      <c r="I177" s="254"/>
      <c r="J177" s="171"/>
      <c r="K177" s="173">
        <v>0.36399999999999999</v>
      </c>
      <c r="L177" s="171"/>
      <c r="M177" s="171"/>
      <c r="N177" s="171"/>
      <c r="O177" s="171"/>
      <c r="P177" s="171"/>
      <c r="Q177" s="171"/>
      <c r="R177" s="174"/>
      <c r="T177" s="175"/>
      <c r="U177" s="171"/>
      <c r="V177" s="171"/>
      <c r="W177" s="171"/>
      <c r="X177" s="171"/>
      <c r="Y177" s="171"/>
      <c r="Z177" s="171"/>
      <c r="AA177" s="176"/>
      <c r="AT177" s="177" t="s">
        <v>196</v>
      </c>
      <c r="AU177" s="177" t="s">
        <v>145</v>
      </c>
      <c r="AV177" s="10" t="s">
        <v>145</v>
      </c>
      <c r="AW177" s="10" t="s">
        <v>38</v>
      </c>
      <c r="AX177" s="10" t="s">
        <v>80</v>
      </c>
      <c r="AY177" s="177" t="s">
        <v>188</v>
      </c>
    </row>
    <row r="178" spans="2:65" s="1" customFormat="1" ht="22.5" customHeight="1" x14ac:dyDescent="0.3">
      <c r="B178" s="31"/>
      <c r="C178" s="178" t="s">
        <v>311</v>
      </c>
      <c r="D178" s="178" t="s">
        <v>261</v>
      </c>
      <c r="E178" s="179" t="s">
        <v>480</v>
      </c>
      <c r="F178" s="256" t="s">
        <v>481</v>
      </c>
      <c r="G178" s="257"/>
      <c r="H178" s="257"/>
      <c r="I178" s="257"/>
      <c r="J178" s="180" t="s">
        <v>203</v>
      </c>
      <c r="K178" s="181">
        <v>3</v>
      </c>
      <c r="L178" s="258">
        <v>0</v>
      </c>
      <c r="M178" s="257"/>
      <c r="N178" s="259">
        <f>ROUND(L178*K178,2)</f>
        <v>0</v>
      </c>
      <c r="O178" s="250"/>
      <c r="P178" s="250"/>
      <c r="Q178" s="250"/>
      <c r="R178" s="33"/>
      <c r="T178" s="167" t="s">
        <v>21</v>
      </c>
      <c r="U178" s="40" t="s">
        <v>45</v>
      </c>
      <c r="V178" s="32"/>
      <c r="W178" s="168">
        <f>V178*K178</f>
        <v>0</v>
      </c>
      <c r="X178" s="168">
        <v>0</v>
      </c>
      <c r="Y178" s="168">
        <f>X178*K178</f>
        <v>0</v>
      </c>
      <c r="Z178" s="168">
        <v>0</v>
      </c>
      <c r="AA178" s="169">
        <f>Z178*K178</f>
        <v>0</v>
      </c>
      <c r="AR178" s="14" t="s">
        <v>227</v>
      </c>
      <c r="AT178" s="14" t="s">
        <v>261</v>
      </c>
      <c r="AU178" s="14" t="s">
        <v>145</v>
      </c>
      <c r="AY178" s="14" t="s">
        <v>188</v>
      </c>
      <c r="BE178" s="106">
        <f>IF(U178="základní",N178,0)</f>
        <v>0</v>
      </c>
      <c r="BF178" s="106">
        <f>IF(U178="snížená",N178,0)</f>
        <v>0</v>
      </c>
      <c r="BG178" s="106">
        <f>IF(U178="zákl. přenesená",N178,0)</f>
        <v>0</v>
      </c>
      <c r="BH178" s="106">
        <f>IF(U178="sníž. přenesená",N178,0)</f>
        <v>0</v>
      </c>
      <c r="BI178" s="106">
        <f>IF(U178="nulová",N178,0)</f>
        <v>0</v>
      </c>
      <c r="BJ178" s="14" t="s">
        <v>23</v>
      </c>
      <c r="BK178" s="106">
        <f>ROUND(L178*K178,2)</f>
        <v>0</v>
      </c>
      <c r="BL178" s="14" t="s">
        <v>193</v>
      </c>
      <c r="BM178" s="14" t="s">
        <v>482</v>
      </c>
    </row>
    <row r="179" spans="2:65" s="9" customFormat="1" ht="29.85" customHeight="1" x14ac:dyDescent="0.3">
      <c r="B179" s="152"/>
      <c r="C179" s="153"/>
      <c r="D179" s="162" t="s">
        <v>161</v>
      </c>
      <c r="E179" s="162"/>
      <c r="F179" s="162"/>
      <c r="G179" s="162"/>
      <c r="H179" s="162"/>
      <c r="I179" s="162"/>
      <c r="J179" s="162"/>
      <c r="K179" s="162"/>
      <c r="L179" s="162"/>
      <c r="M179" s="162"/>
      <c r="N179" s="266">
        <f>BK179</f>
        <v>0</v>
      </c>
      <c r="O179" s="267"/>
      <c r="P179" s="267"/>
      <c r="Q179" s="267"/>
      <c r="R179" s="155"/>
      <c r="T179" s="156"/>
      <c r="U179" s="153"/>
      <c r="V179" s="153"/>
      <c r="W179" s="157">
        <f>W180</f>
        <v>0</v>
      </c>
      <c r="X179" s="153"/>
      <c r="Y179" s="157">
        <f>Y180</f>
        <v>0</v>
      </c>
      <c r="Z179" s="153"/>
      <c r="AA179" s="158">
        <f>AA180</f>
        <v>0</v>
      </c>
      <c r="AR179" s="159" t="s">
        <v>23</v>
      </c>
      <c r="AT179" s="160" t="s">
        <v>79</v>
      </c>
      <c r="AU179" s="160" t="s">
        <v>23</v>
      </c>
      <c r="AY179" s="159" t="s">
        <v>188</v>
      </c>
      <c r="BK179" s="161">
        <f>BK180</f>
        <v>0</v>
      </c>
    </row>
    <row r="180" spans="2:65" s="1" customFormat="1" ht="44.25" customHeight="1" x14ac:dyDescent="0.3">
      <c r="B180" s="31"/>
      <c r="C180" s="163" t="s">
        <v>315</v>
      </c>
      <c r="D180" s="163" t="s">
        <v>189</v>
      </c>
      <c r="E180" s="164" t="s">
        <v>483</v>
      </c>
      <c r="F180" s="249" t="s">
        <v>484</v>
      </c>
      <c r="G180" s="250"/>
      <c r="H180" s="250"/>
      <c r="I180" s="250"/>
      <c r="J180" s="165" t="s">
        <v>230</v>
      </c>
      <c r="K180" s="166">
        <v>162.88900000000001</v>
      </c>
      <c r="L180" s="251">
        <v>0</v>
      </c>
      <c r="M180" s="250"/>
      <c r="N180" s="252">
        <f>ROUND(L180*K180,2)</f>
        <v>0</v>
      </c>
      <c r="O180" s="250"/>
      <c r="P180" s="250"/>
      <c r="Q180" s="250"/>
      <c r="R180" s="33"/>
      <c r="T180" s="167" t="s">
        <v>21</v>
      </c>
      <c r="U180" s="40" t="s">
        <v>45</v>
      </c>
      <c r="V180" s="32"/>
      <c r="W180" s="168">
        <f>V180*K180</f>
        <v>0</v>
      </c>
      <c r="X180" s="168">
        <v>0</v>
      </c>
      <c r="Y180" s="168">
        <f>X180*K180</f>
        <v>0</v>
      </c>
      <c r="Z180" s="168">
        <v>0</v>
      </c>
      <c r="AA180" s="169">
        <f>Z180*K180</f>
        <v>0</v>
      </c>
      <c r="AR180" s="14" t="s">
        <v>193</v>
      </c>
      <c r="AT180" s="14" t="s">
        <v>189</v>
      </c>
      <c r="AU180" s="14" t="s">
        <v>145</v>
      </c>
      <c r="AY180" s="14" t="s">
        <v>188</v>
      </c>
      <c r="BE180" s="106">
        <f>IF(U180="základní",N180,0)</f>
        <v>0</v>
      </c>
      <c r="BF180" s="106">
        <f>IF(U180="snížená",N180,0)</f>
        <v>0</v>
      </c>
      <c r="BG180" s="106">
        <f>IF(U180="zákl. přenesená",N180,0)</f>
        <v>0</v>
      </c>
      <c r="BH180" s="106">
        <f>IF(U180="sníž. přenesená",N180,0)</f>
        <v>0</v>
      </c>
      <c r="BI180" s="106">
        <f>IF(U180="nulová",N180,0)</f>
        <v>0</v>
      </c>
      <c r="BJ180" s="14" t="s">
        <v>23</v>
      </c>
      <c r="BK180" s="106">
        <f>ROUND(L180*K180,2)</f>
        <v>0</v>
      </c>
      <c r="BL180" s="14" t="s">
        <v>193</v>
      </c>
      <c r="BM180" s="14" t="s">
        <v>485</v>
      </c>
    </row>
    <row r="181" spans="2:65" s="9" customFormat="1" ht="37.35" customHeight="1" x14ac:dyDescent="0.35">
      <c r="B181" s="152"/>
      <c r="C181" s="153"/>
      <c r="D181" s="154" t="s">
        <v>162</v>
      </c>
      <c r="E181" s="154"/>
      <c r="F181" s="154"/>
      <c r="G181" s="154"/>
      <c r="H181" s="154"/>
      <c r="I181" s="154"/>
      <c r="J181" s="154"/>
      <c r="K181" s="154"/>
      <c r="L181" s="154"/>
      <c r="M181" s="154"/>
      <c r="N181" s="268">
        <f>BK181</f>
        <v>0</v>
      </c>
      <c r="O181" s="269"/>
      <c r="P181" s="269"/>
      <c r="Q181" s="269"/>
      <c r="R181" s="155"/>
      <c r="T181" s="156"/>
      <c r="U181" s="153"/>
      <c r="V181" s="153"/>
      <c r="W181" s="157">
        <f>W182</f>
        <v>0</v>
      </c>
      <c r="X181" s="153"/>
      <c r="Y181" s="157">
        <f>Y182</f>
        <v>0.29199000000000003</v>
      </c>
      <c r="Z181" s="153"/>
      <c r="AA181" s="158">
        <f>AA182</f>
        <v>0</v>
      </c>
      <c r="AR181" s="159" t="s">
        <v>145</v>
      </c>
      <c r="AT181" s="160" t="s">
        <v>79</v>
      </c>
      <c r="AU181" s="160" t="s">
        <v>80</v>
      </c>
      <c r="AY181" s="159" t="s">
        <v>188</v>
      </c>
      <c r="BK181" s="161">
        <f>BK182</f>
        <v>0</v>
      </c>
    </row>
    <row r="182" spans="2:65" s="9" customFormat="1" ht="19.899999999999999" customHeight="1" x14ac:dyDescent="0.3">
      <c r="B182" s="152"/>
      <c r="C182" s="153"/>
      <c r="D182" s="162" t="s">
        <v>407</v>
      </c>
      <c r="E182" s="162"/>
      <c r="F182" s="162"/>
      <c r="G182" s="162"/>
      <c r="H182" s="162"/>
      <c r="I182" s="162"/>
      <c r="J182" s="162"/>
      <c r="K182" s="162"/>
      <c r="L182" s="162"/>
      <c r="M182" s="162"/>
      <c r="N182" s="264">
        <f>BK182</f>
        <v>0</v>
      </c>
      <c r="O182" s="265"/>
      <c r="P182" s="265"/>
      <c r="Q182" s="265"/>
      <c r="R182" s="155"/>
      <c r="T182" s="156"/>
      <c r="U182" s="153"/>
      <c r="V182" s="153"/>
      <c r="W182" s="157">
        <f>SUM(W183:W193)</f>
        <v>0</v>
      </c>
      <c r="X182" s="153"/>
      <c r="Y182" s="157">
        <f>SUM(Y183:Y193)</f>
        <v>0.29199000000000003</v>
      </c>
      <c r="Z182" s="153"/>
      <c r="AA182" s="158">
        <f>SUM(AA183:AA193)</f>
        <v>0</v>
      </c>
      <c r="AR182" s="159" t="s">
        <v>145</v>
      </c>
      <c r="AT182" s="160" t="s">
        <v>79</v>
      </c>
      <c r="AU182" s="160" t="s">
        <v>23</v>
      </c>
      <c r="AY182" s="159" t="s">
        <v>188</v>
      </c>
      <c r="BK182" s="161">
        <f>SUM(BK183:BK193)</f>
        <v>0</v>
      </c>
    </row>
    <row r="183" spans="2:65" s="1" customFormat="1" ht="31.5" customHeight="1" x14ac:dyDescent="0.3">
      <c r="B183" s="31"/>
      <c r="C183" s="163" t="s">
        <v>319</v>
      </c>
      <c r="D183" s="163" t="s">
        <v>189</v>
      </c>
      <c r="E183" s="164" t="s">
        <v>486</v>
      </c>
      <c r="F183" s="249" t="s">
        <v>487</v>
      </c>
      <c r="G183" s="250"/>
      <c r="H183" s="250"/>
      <c r="I183" s="250"/>
      <c r="J183" s="165" t="s">
        <v>192</v>
      </c>
      <c r="K183" s="166">
        <v>50</v>
      </c>
      <c r="L183" s="251">
        <v>0</v>
      </c>
      <c r="M183" s="250"/>
      <c r="N183" s="252">
        <f>ROUND(L183*K183,2)</f>
        <v>0</v>
      </c>
      <c r="O183" s="250"/>
      <c r="P183" s="250"/>
      <c r="Q183" s="250"/>
      <c r="R183" s="33"/>
      <c r="T183" s="167" t="s">
        <v>21</v>
      </c>
      <c r="U183" s="40" t="s">
        <v>45</v>
      </c>
      <c r="V183" s="32"/>
      <c r="W183" s="168">
        <f>V183*K183</f>
        <v>0</v>
      </c>
      <c r="X183" s="168">
        <v>0</v>
      </c>
      <c r="Y183" s="168">
        <f>X183*K183</f>
        <v>0</v>
      </c>
      <c r="Z183" s="168">
        <v>0</v>
      </c>
      <c r="AA183" s="169">
        <f>Z183*K183</f>
        <v>0</v>
      </c>
      <c r="AR183" s="14" t="s">
        <v>266</v>
      </c>
      <c r="AT183" s="14" t="s">
        <v>189</v>
      </c>
      <c r="AU183" s="14" t="s">
        <v>145</v>
      </c>
      <c r="AY183" s="14" t="s">
        <v>188</v>
      </c>
      <c r="BE183" s="106">
        <f>IF(U183="základní",N183,0)</f>
        <v>0</v>
      </c>
      <c r="BF183" s="106">
        <f>IF(U183="snížená",N183,0)</f>
        <v>0</v>
      </c>
      <c r="BG183" s="106">
        <f>IF(U183="zákl. přenesená",N183,0)</f>
        <v>0</v>
      </c>
      <c r="BH183" s="106">
        <f>IF(U183="sníž. přenesená",N183,0)</f>
        <v>0</v>
      </c>
      <c r="BI183" s="106">
        <f>IF(U183="nulová",N183,0)</f>
        <v>0</v>
      </c>
      <c r="BJ183" s="14" t="s">
        <v>23</v>
      </c>
      <c r="BK183" s="106">
        <f>ROUND(L183*K183,2)</f>
        <v>0</v>
      </c>
      <c r="BL183" s="14" t="s">
        <v>266</v>
      </c>
      <c r="BM183" s="14" t="s">
        <v>488</v>
      </c>
    </row>
    <row r="184" spans="2:65" s="10" customFormat="1" ht="22.5" customHeight="1" x14ac:dyDescent="0.3">
      <c r="B184" s="170"/>
      <c r="C184" s="171"/>
      <c r="D184" s="171"/>
      <c r="E184" s="172" t="s">
        <v>402</v>
      </c>
      <c r="F184" s="253" t="s">
        <v>489</v>
      </c>
      <c r="G184" s="254"/>
      <c r="H184" s="254"/>
      <c r="I184" s="254"/>
      <c r="J184" s="171"/>
      <c r="K184" s="173">
        <v>50</v>
      </c>
      <c r="L184" s="171"/>
      <c r="M184" s="171"/>
      <c r="N184" s="171"/>
      <c r="O184" s="171"/>
      <c r="P184" s="171"/>
      <c r="Q184" s="171"/>
      <c r="R184" s="174"/>
      <c r="T184" s="175"/>
      <c r="U184" s="171"/>
      <c r="V184" s="171"/>
      <c r="W184" s="171"/>
      <c r="X184" s="171"/>
      <c r="Y184" s="171"/>
      <c r="Z184" s="171"/>
      <c r="AA184" s="176"/>
      <c r="AT184" s="177" t="s">
        <v>196</v>
      </c>
      <c r="AU184" s="177" t="s">
        <v>145</v>
      </c>
      <c r="AV184" s="10" t="s">
        <v>145</v>
      </c>
      <c r="AW184" s="10" t="s">
        <v>38</v>
      </c>
      <c r="AX184" s="10" t="s">
        <v>80</v>
      </c>
      <c r="AY184" s="177" t="s">
        <v>188</v>
      </c>
    </row>
    <row r="185" spans="2:65" s="1" customFormat="1" ht="22.5" customHeight="1" x14ac:dyDescent="0.3">
      <c r="B185" s="31"/>
      <c r="C185" s="178" t="s">
        <v>295</v>
      </c>
      <c r="D185" s="178" t="s">
        <v>261</v>
      </c>
      <c r="E185" s="179" t="s">
        <v>490</v>
      </c>
      <c r="F185" s="256" t="s">
        <v>491</v>
      </c>
      <c r="G185" s="257"/>
      <c r="H185" s="257"/>
      <c r="I185" s="257"/>
      <c r="J185" s="180" t="s">
        <v>230</v>
      </c>
      <c r="K185" s="181">
        <v>1.4999999999999999E-2</v>
      </c>
      <c r="L185" s="258">
        <v>0</v>
      </c>
      <c r="M185" s="257"/>
      <c r="N185" s="259">
        <f>ROUND(L185*K185,2)</f>
        <v>0</v>
      </c>
      <c r="O185" s="250"/>
      <c r="P185" s="250"/>
      <c r="Q185" s="250"/>
      <c r="R185" s="33"/>
      <c r="T185" s="167" t="s">
        <v>21</v>
      </c>
      <c r="U185" s="40" t="s">
        <v>45</v>
      </c>
      <c r="V185" s="32"/>
      <c r="W185" s="168">
        <f>V185*K185</f>
        <v>0</v>
      </c>
      <c r="X185" s="168">
        <v>1</v>
      </c>
      <c r="Y185" s="168">
        <f>X185*K185</f>
        <v>1.4999999999999999E-2</v>
      </c>
      <c r="Z185" s="168">
        <v>0</v>
      </c>
      <c r="AA185" s="169">
        <f>Z185*K185</f>
        <v>0</v>
      </c>
      <c r="AR185" s="14" t="s">
        <v>334</v>
      </c>
      <c r="AT185" s="14" t="s">
        <v>261</v>
      </c>
      <c r="AU185" s="14" t="s">
        <v>145</v>
      </c>
      <c r="AY185" s="14" t="s">
        <v>188</v>
      </c>
      <c r="BE185" s="106">
        <f>IF(U185="základní",N185,0)</f>
        <v>0</v>
      </c>
      <c r="BF185" s="106">
        <f>IF(U185="snížená",N185,0)</f>
        <v>0</v>
      </c>
      <c r="BG185" s="106">
        <f>IF(U185="zákl. přenesená",N185,0)</f>
        <v>0</v>
      </c>
      <c r="BH185" s="106">
        <f>IF(U185="sníž. přenesená",N185,0)</f>
        <v>0</v>
      </c>
      <c r="BI185" s="106">
        <f>IF(U185="nulová",N185,0)</f>
        <v>0</v>
      </c>
      <c r="BJ185" s="14" t="s">
        <v>23</v>
      </c>
      <c r="BK185" s="106">
        <f>ROUND(L185*K185,2)</f>
        <v>0</v>
      </c>
      <c r="BL185" s="14" t="s">
        <v>266</v>
      </c>
      <c r="BM185" s="14" t="s">
        <v>492</v>
      </c>
    </row>
    <row r="186" spans="2:65" s="10" customFormat="1" ht="22.5" customHeight="1" x14ac:dyDescent="0.3">
      <c r="B186" s="170"/>
      <c r="C186" s="171"/>
      <c r="D186" s="171"/>
      <c r="E186" s="172" t="s">
        <v>21</v>
      </c>
      <c r="F186" s="253" t="s">
        <v>493</v>
      </c>
      <c r="G186" s="254"/>
      <c r="H186" s="254"/>
      <c r="I186" s="254"/>
      <c r="J186" s="171"/>
      <c r="K186" s="173">
        <v>1.4999999999999999E-2</v>
      </c>
      <c r="L186" s="171"/>
      <c r="M186" s="171"/>
      <c r="N186" s="171"/>
      <c r="O186" s="171"/>
      <c r="P186" s="171"/>
      <c r="Q186" s="171"/>
      <c r="R186" s="174"/>
      <c r="T186" s="175"/>
      <c r="U186" s="171"/>
      <c r="V186" s="171"/>
      <c r="W186" s="171"/>
      <c r="X186" s="171"/>
      <c r="Y186" s="171"/>
      <c r="Z186" s="171"/>
      <c r="AA186" s="176"/>
      <c r="AT186" s="177" t="s">
        <v>196</v>
      </c>
      <c r="AU186" s="177" t="s">
        <v>145</v>
      </c>
      <c r="AV186" s="10" t="s">
        <v>145</v>
      </c>
      <c r="AW186" s="10" t="s">
        <v>38</v>
      </c>
      <c r="AX186" s="10" t="s">
        <v>80</v>
      </c>
      <c r="AY186" s="177" t="s">
        <v>188</v>
      </c>
    </row>
    <row r="187" spans="2:65" s="1" customFormat="1" ht="31.5" customHeight="1" x14ac:dyDescent="0.3">
      <c r="B187" s="31"/>
      <c r="C187" s="163" t="s">
        <v>326</v>
      </c>
      <c r="D187" s="163" t="s">
        <v>189</v>
      </c>
      <c r="E187" s="164" t="s">
        <v>494</v>
      </c>
      <c r="F187" s="249" t="s">
        <v>495</v>
      </c>
      <c r="G187" s="250"/>
      <c r="H187" s="250"/>
      <c r="I187" s="250"/>
      <c r="J187" s="165" t="s">
        <v>192</v>
      </c>
      <c r="K187" s="166">
        <v>50</v>
      </c>
      <c r="L187" s="251">
        <v>0</v>
      </c>
      <c r="M187" s="250"/>
      <c r="N187" s="252">
        <f>ROUND(L187*K187,2)</f>
        <v>0</v>
      </c>
      <c r="O187" s="250"/>
      <c r="P187" s="250"/>
      <c r="Q187" s="250"/>
      <c r="R187" s="33"/>
      <c r="T187" s="167" t="s">
        <v>21</v>
      </c>
      <c r="U187" s="40" t="s">
        <v>45</v>
      </c>
      <c r="V187" s="32"/>
      <c r="W187" s="168">
        <f>V187*K187</f>
        <v>0</v>
      </c>
      <c r="X187" s="168">
        <v>4.0000000000000002E-4</v>
      </c>
      <c r="Y187" s="168">
        <f>X187*K187</f>
        <v>0.02</v>
      </c>
      <c r="Z187" s="168">
        <v>0</v>
      </c>
      <c r="AA187" s="169">
        <f>Z187*K187</f>
        <v>0</v>
      </c>
      <c r="AR187" s="14" t="s">
        <v>266</v>
      </c>
      <c r="AT187" s="14" t="s">
        <v>189</v>
      </c>
      <c r="AU187" s="14" t="s">
        <v>145</v>
      </c>
      <c r="AY187" s="14" t="s">
        <v>188</v>
      </c>
      <c r="BE187" s="106">
        <f>IF(U187="základní",N187,0)</f>
        <v>0</v>
      </c>
      <c r="BF187" s="106">
        <f>IF(U187="snížená",N187,0)</f>
        <v>0</v>
      </c>
      <c r="BG187" s="106">
        <f>IF(U187="zákl. přenesená",N187,0)</f>
        <v>0</v>
      </c>
      <c r="BH187" s="106">
        <f>IF(U187="sníž. přenesená",N187,0)</f>
        <v>0</v>
      </c>
      <c r="BI187" s="106">
        <f>IF(U187="nulová",N187,0)</f>
        <v>0</v>
      </c>
      <c r="BJ187" s="14" t="s">
        <v>23</v>
      </c>
      <c r="BK187" s="106">
        <f>ROUND(L187*K187,2)</f>
        <v>0</v>
      </c>
      <c r="BL187" s="14" t="s">
        <v>266</v>
      </c>
      <c r="BM187" s="14" t="s">
        <v>496</v>
      </c>
    </row>
    <row r="188" spans="2:65" s="10" customFormat="1" ht="22.5" customHeight="1" x14ac:dyDescent="0.3">
      <c r="B188" s="170"/>
      <c r="C188" s="171"/>
      <c r="D188" s="171"/>
      <c r="E188" s="172" t="s">
        <v>21</v>
      </c>
      <c r="F188" s="253" t="s">
        <v>402</v>
      </c>
      <c r="G188" s="254"/>
      <c r="H188" s="254"/>
      <c r="I188" s="254"/>
      <c r="J188" s="171"/>
      <c r="K188" s="173">
        <v>50</v>
      </c>
      <c r="L188" s="171"/>
      <c r="M188" s="171"/>
      <c r="N188" s="171"/>
      <c r="O188" s="171"/>
      <c r="P188" s="171"/>
      <c r="Q188" s="171"/>
      <c r="R188" s="174"/>
      <c r="T188" s="175"/>
      <c r="U188" s="171"/>
      <c r="V188" s="171"/>
      <c r="W188" s="171"/>
      <c r="X188" s="171"/>
      <c r="Y188" s="171"/>
      <c r="Z188" s="171"/>
      <c r="AA188" s="176"/>
      <c r="AT188" s="177" t="s">
        <v>196</v>
      </c>
      <c r="AU188" s="177" t="s">
        <v>145</v>
      </c>
      <c r="AV188" s="10" t="s">
        <v>145</v>
      </c>
      <c r="AW188" s="10" t="s">
        <v>38</v>
      </c>
      <c r="AX188" s="10" t="s">
        <v>80</v>
      </c>
      <c r="AY188" s="177" t="s">
        <v>188</v>
      </c>
    </row>
    <row r="189" spans="2:65" s="1" customFormat="1" ht="22.5" customHeight="1" x14ac:dyDescent="0.3">
      <c r="B189" s="31"/>
      <c r="C189" s="178" t="s">
        <v>331</v>
      </c>
      <c r="D189" s="178" t="s">
        <v>261</v>
      </c>
      <c r="E189" s="179" t="s">
        <v>497</v>
      </c>
      <c r="F189" s="256" t="s">
        <v>498</v>
      </c>
      <c r="G189" s="257"/>
      <c r="H189" s="257"/>
      <c r="I189" s="257"/>
      <c r="J189" s="180" t="s">
        <v>192</v>
      </c>
      <c r="K189" s="181">
        <v>60</v>
      </c>
      <c r="L189" s="258">
        <v>0</v>
      </c>
      <c r="M189" s="257"/>
      <c r="N189" s="259">
        <f>ROUND(L189*K189,2)</f>
        <v>0</v>
      </c>
      <c r="O189" s="250"/>
      <c r="P189" s="250"/>
      <c r="Q189" s="250"/>
      <c r="R189" s="33"/>
      <c r="T189" s="167" t="s">
        <v>21</v>
      </c>
      <c r="U189" s="40" t="s">
        <v>45</v>
      </c>
      <c r="V189" s="32"/>
      <c r="W189" s="168">
        <f>V189*K189</f>
        <v>0</v>
      </c>
      <c r="X189" s="168">
        <v>3.8800000000000002E-3</v>
      </c>
      <c r="Y189" s="168">
        <f>X189*K189</f>
        <v>0.23280000000000001</v>
      </c>
      <c r="Z189" s="168">
        <v>0</v>
      </c>
      <c r="AA189" s="169">
        <f>Z189*K189</f>
        <v>0</v>
      </c>
      <c r="AR189" s="14" t="s">
        <v>334</v>
      </c>
      <c r="AT189" s="14" t="s">
        <v>261</v>
      </c>
      <c r="AU189" s="14" t="s">
        <v>145</v>
      </c>
      <c r="AY189" s="14" t="s">
        <v>188</v>
      </c>
      <c r="BE189" s="106">
        <f>IF(U189="základní",N189,0)</f>
        <v>0</v>
      </c>
      <c r="BF189" s="106">
        <f>IF(U189="snížená",N189,0)</f>
        <v>0</v>
      </c>
      <c r="BG189" s="106">
        <f>IF(U189="zákl. přenesená",N189,0)</f>
        <v>0</v>
      </c>
      <c r="BH189" s="106">
        <f>IF(U189="sníž. přenesená",N189,0)</f>
        <v>0</v>
      </c>
      <c r="BI189" s="106">
        <f>IF(U189="nulová",N189,0)</f>
        <v>0</v>
      </c>
      <c r="BJ189" s="14" t="s">
        <v>23</v>
      </c>
      <c r="BK189" s="106">
        <f>ROUND(L189*K189,2)</f>
        <v>0</v>
      </c>
      <c r="BL189" s="14" t="s">
        <v>266</v>
      </c>
      <c r="BM189" s="14" t="s">
        <v>499</v>
      </c>
    </row>
    <row r="190" spans="2:65" s="10" customFormat="1" ht="22.5" customHeight="1" x14ac:dyDescent="0.3">
      <c r="B190" s="170"/>
      <c r="C190" s="171"/>
      <c r="D190" s="171"/>
      <c r="E190" s="172" t="s">
        <v>21</v>
      </c>
      <c r="F190" s="253" t="s">
        <v>402</v>
      </c>
      <c r="G190" s="254"/>
      <c r="H190" s="254"/>
      <c r="I190" s="254"/>
      <c r="J190" s="171"/>
      <c r="K190" s="173">
        <v>50</v>
      </c>
      <c r="L190" s="171"/>
      <c r="M190" s="171"/>
      <c r="N190" s="171"/>
      <c r="O190" s="171"/>
      <c r="P190" s="171"/>
      <c r="Q190" s="171"/>
      <c r="R190" s="174"/>
      <c r="T190" s="175"/>
      <c r="U190" s="171"/>
      <c r="V190" s="171"/>
      <c r="W190" s="171"/>
      <c r="X190" s="171"/>
      <c r="Y190" s="171"/>
      <c r="Z190" s="171"/>
      <c r="AA190" s="176"/>
      <c r="AT190" s="177" t="s">
        <v>196</v>
      </c>
      <c r="AU190" s="177" t="s">
        <v>145</v>
      </c>
      <c r="AV190" s="10" t="s">
        <v>145</v>
      </c>
      <c r="AW190" s="10" t="s">
        <v>38</v>
      </c>
      <c r="AX190" s="10" t="s">
        <v>80</v>
      </c>
      <c r="AY190" s="177" t="s">
        <v>188</v>
      </c>
    </row>
    <row r="191" spans="2:65" s="1" customFormat="1" ht="31.5" customHeight="1" x14ac:dyDescent="0.3">
      <c r="B191" s="31"/>
      <c r="C191" s="163" t="s">
        <v>276</v>
      </c>
      <c r="D191" s="163" t="s">
        <v>189</v>
      </c>
      <c r="E191" s="164" t="s">
        <v>500</v>
      </c>
      <c r="F191" s="249" t="s">
        <v>501</v>
      </c>
      <c r="G191" s="250"/>
      <c r="H191" s="250"/>
      <c r="I191" s="250"/>
      <c r="J191" s="165" t="s">
        <v>192</v>
      </c>
      <c r="K191" s="166">
        <v>41</v>
      </c>
      <c r="L191" s="251">
        <v>0</v>
      </c>
      <c r="M191" s="250"/>
      <c r="N191" s="252">
        <f>ROUND(L191*K191,2)</f>
        <v>0</v>
      </c>
      <c r="O191" s="250"/>
      <c r="P191" s="250"/>
      <c r="Q191" s="250"/>
      <c r="R191" s="33"/>
      <c r="T191" s="167" t="s">
        <v>21</v>
      </c>
      <c r="U191" s="40" t="s">
        <v>45</v>
      </c>
      <c r="V191" s="32"/>
      <c r="W191" s="168">
        <f>V191*K191</f>
        <v>0</v>
      </c>
      <c r="X191" s="168">
        <v>5.9000000000000003E-4</v>
      </c>
      <c r="Y191" s="168">
        <f>X191*K191</f>
        <v>2.419E-2</v>
      </c>
      <c r="Z191" s="168">
        <v>0</v>
      </c>
      <c r="AA191" s="169">
        <f>Z191*K191</f>
        <v>0</v>
      </c>
      <c r="AR191" s="14" t="s">
        <v>266</v>
      </c>
      <c r="AT191" s="14" t="s">
        <v>189</v>
      </c>
      <c r="AU191" s="14" t="s">
        <v>145</v>
      </c>
      <c r="AY191" s="14" t="s">
        <v>188</v>
      </c>
      <c r="BE191" s="106">
        <f>IF(U191="základní",N191,0)</f>
        <v>0</v>
      </c>
      <c r="BF191" s="106">
        <f>IF(U191="snížená",N191,0)</f>
        <v>0</v>
      </c>
      <c r="BG191" s="106">
        <f>IF(U191="zákl. přenesená",N191,0)</f>
        <v>0</v>
      </c>
      <c r="BH191" s="106">
        <f>IF(U191="sníž. přenesená",N191,0)</f>
        <v>0</v>
      </c>
      <c r="BI191" s="106">
        <f>IF(U191="nulová",N191,0)</f>
        <v>0</v>
      </c>
      <c r="BJ191" s="14" t="s">
        <v>23</v>
      </c>
      <c r="BK191" s="106">
        <f>ROUND(L191*K191,2)</f>
        <v>0</v>
      </c>
      <c r="BL191" s="14" t="s">
        <v>266</v>
      </c>
      <c r="BM191" s="14" t="s">
        <v>502</v>
      </c>
    </row>
    <row r="192" spans="2:65" s="10" customFormat="1" ht="22.5" customHeight="1" x14ac:dyDescent="0.3">
      <c r="B192" s="170"/>
      <c r="C192" s="171"/>
      <c r="D192" s="171"/>
      <c r="E192" s="172" t="s">
        <v>21</v>
      </c>
      <c r="F192" s="253" t="s">
        <v>503</v>
      </c>
      <c r="G192" s="254"/>
      <c r="H192" s="254"/>
      <c r="I192" s="254"/>
      <c r="J192" s="171"/>
      <c r="K192" s="173">
        <v>41</v>
      </c>
      <c r="L192" s="171"/>
      <c r="M192" s="171"/>
      <c r="N192" s="171"/>
      <c r="O192" s="171"/>
      <c r="P192" s="171"/>
      <c r="Q192" s="171"/>
      <c r="R192" s="174"/>
      <c r="T192" s="175"/>
      <c r="U192" s="171"/>
      <c r="V192" s="171"/>
      <c r="W192" s="171"/>
      <c r="X192" s="171"/>
      <c r="Y192" s="171"/>
      <c r="Z192" s="171"/>
      <c r="AA192" s="176"/>
      <c r="AT192" s="177" t="s">
        <v>196</v>
      </c>
      <c r="AU192" s="177" t="s">
        <v>145</v>
      </c>
      <c r="AV192" s="10" t="s">
        <v>145</v>
      </c>
      <c r="AW192" s="10" t="s">
        <v>38</v>
      </c>
      <c r="AX192" s="10" t="s">
        <v>80</v>
      </c>
      <c r="AY192" s="177" t="s">
        <v>188</v>
      </c>
    </row>
    <row r="193" spans="2:65" s="1" customFormat="1" ht="31.5" customHeight="1" x14ac:dyDescent="0.3">
      <c r="B193" s="31"/>
      <c r="C193" s="163" t="s">
        <v>504</v>
      </c>
      <c r="D193" s="163" t="s">
        <v>189</v>
      </c>
      <c r="E193" s="164" t="s">
        <v>505</v>
      </c>
      <c r="F193" s="249" t="s">
        <v>506</v>
      </c>
      <c r="G193" s="250"/>
      <c r="H193" s="250"/>
      <c r="I193" s="250"/>
      <c r="J193" s="165" t="s">
        <v>230</v>
      </c>
      <c r="K193" s="166">
        <v>0.29199999999999998</v>
      </c>
      <c r="L193" s="251">
        <v>0</v>
      </c>
      <c r="M193" s="250"/>
      <c r="N193" s="252">
        <f>ROUND(L193*K193,2)</f>
        <v>0</v>
      </c>
      <c r="O193" s="250"/>
      <c r="P193" s="250"/>
      <c r="Q193" s="250"/>
      <c r="R193" s="33"/>
      <c r="T193" s="167" t="s">
        <v>21</v>
      </c>
      <c r="U193" s="40" t="s">
        <v>45</v>
      </c>
      <c r="V193" s="32"/>
      <c r="W193" s="168">
        <f>V193*K193</f>
        <v>0</v>
      </c>
      <c r="X193" s="168">
        <v>0</v>
      </c>
      <c r="Y193" s="168">
        <f>X193*K193</f>
        <v>0</v>
      </c>
      <c r="Z193" s="168">
        <v>0</v>
      </c>
      <c r="AA193" s="169">
        <f>Z193*K193</f>
        <v>0</v>
      </c>
      <c r="AR193" s="14" t="s">
        <v>266</v>
      </c>
      <c r="AT193" s="14" t="s">
        <v>189</v>
      </c>
      <c r="AU193" s="14" t="s">
        <v>145</v>
      </c>
      <c r="AY193" s="14" t="s">
        <v>188</v>
      </c>
      <c r="BE193" s="106">
        <f>IF(U193="základní",N193,0)</f>
        <v>0</v>
      </c>
      <c r="BF193" s="106">
        <f>IF(U193="snížená",N193,0)</f>
        <v>0</v>
      </c>
      <c r="BG193" s="106">
        <f>IF(U193="zákl. přenesená",N193,0)</f>
        <v>0</v>
      </c>
      <c r="BH193" s="106">
        <f>IF(U193="sníž. přenesená",N193,0)</f>
        <v>0</v>
      </c>
      <c r="BI193" s="106">
        <f>IF(U193="nulová",N193,0)</f>
        <v>0</v>
      </c>
      <c r="BJ193" s="14" t="s">
        <v>23</v>
      </c>
      <c r="BK193" s="106">
        <f>ROUND(L193*K193,2)</f>
        <v>0</v>
      </c>
      <c r="BL193" s="14" t="s">
        <v>266</v>
      </c>
      <c r="BM193" s="14" t="s">
        <v>507</v>
      </c>
    </row>
    <row r="194" spans="2:65" s="1" customFormat="1" ht="49.9" customHeight="1" x14ac:dyDescent="0.35">
      <c r="B194" s="31"/>
      <c r="C194" s="32"/>
      <c r="D194" s="154" t="s">
        <v>342</v>
      </c>
      <c r="E194" s="32"/>
      <c r="F194" s="32"/>
      <c r="G194" s="32"/>
      <c r="H194" s="32"/>
      <c r="I194" s="32"/>
      <c r="J194" s="32"/>
      <c r="K194" s="32"/>
      <c r="L194" s="32"/>
      <c r="M194" s="32"/>
      <c r="N194" s="272">
        <f t="shared" ref="N194:N199" si="5">BK194</f>
        <v>0</v>
      </c>
      <c r="O194" s="273"/>
      <c r="P194" s="273"/>
      <c r="Q194" s="273"/>
      <c r="R194" s="33"/>
      <c r="T194" s="74"/>
      <c r="U194" s="32"/>
      <c r="V194" s="32"/>
      <c r="W194" s="32"/>
      <c r="X194" s="32"/>
      <c r="Y194" s="32"/>
      <c r="Z194" s="32"/>
      <c r="AA194" s="75"/>
      <c r="AT194" s="14" t="s">
        <v>79</v>
      </c>
      <c r="AU194" s="14" t="s">
        <v>80</v>
      </c>
      <c r="AY194" s="14" t="s">
        <v>343</v>
      </c>
      <c r="BK194" s="106">
        <f>SUM(BK195:BK199)</f>
        <v>0</v>
      </c>
    </row>
    <row r="195" spans="2:65" s="1" customFormat="1" ht="22.35" customHeight="1" x14ac:dyDescent="0.3">
      <c r="B195" s="31"/>
      <c r="C195" s="182" t="s">
        <v>21</v>
      </c>
      <c r="D195" s="182" t="s">
        <v>189</v>
      </c>
      <c r="E195" s="183" t="s">
        <v>21</v>
      </c>
      <c r="F195" s="260" t="s">
        <v>21</v>
      </c>
      <c r="G195" s="261"/>
      <c r="H195" s="261"/>
      <c r="I195" s="261"/>
      <c r="J195" s="184" t="s">
        <v>21</v>
      </c>
      <c r="K195" s="185"/>
      <c r="L195" s="251"/>
      <c r="M195" s="250"/>
      <c r="N195" s="252">
        <f t="shared" si="5"/>
        <v>0</v>
      </c>
      <c r="O195" s="250"/>
      <c r="P195" s="250"/>
      <c r="Q195" s="250"/>
      <c r="R195" s="33"/>
      <c r="T195" s="167" t="s">
        <v>21</v>
      </c>
      <c r="U195" s="186" t="s">
        <v>45</v>
      </c>
      <c r="V195" s="32"/>
      <c r="W195" s="32"/>
      <c r="X195" s="32"/>
      <c r="Y195" s="32"/>
      <c r="Z195" s="32"/>
      <c r="AA195" s="75"/>
      <c r="AT195" s="14" t="s">
        <v>343</v>
      </c>
      <c r="AU195" s="14" t="s">
        <v>23</v>
      </c>
      <c r="AY195" s="14" t="s">
        <v>343</v>
      </c>
      <c r="BE195" s="106">
        <f>IF(U195="základní",N195,0)</f>
        <v>0</v>
      </c>
      <c r="BF195" s="106">
        <f>IF(U195="snížená",N195,0)</f>
        <v>0</v>
      </c>
      <c r="BG195" s="106">
        <f>IF(U195="zákl. přenesená",N195,0)</f>
        <v>0</v>
      </c>
      <c r="BH195" s="106">
        <f>IF(U195="sníž. přenesená",N195,0)</f>
        <v>0</v>
      </c>
      <c r="BI195" s="106">
        <f>IF(U195="nulová",N195,0)</f>
        <v>0</v>
      </c>
      <c r="BJ195" s="14" t="s">
        <v>23</v>
      </c>
      <c r="BK195" s="106">
        <f>L195*K195</f>
        <v>0</v>
      </c>
    </row>
    <row r="196" spans="2:65" s="1" customFormat="1" ht="22.35" customHeight="1" x14ac:dyDescent="0.3">
      <c r="B196" s="31"/>
      <c r="C196" s="182" t="s">
        <v>21</v>
      </c>
      <c r="D196" s="182" t="s">
        <v>189</v>
      </c>
      <c r="E196" s="183" t="s">
        <v>21</v>
      </c>
      <c r="F196" s="260" t="s">
        <v>21</v>
      </c>
      <c r="G196" s="261"/>
      <c r="H196" s="261"/>
      <c r="I196" s="261"/>
      <c r="J196" s="184" t="s">
        <v>21</v>
      </c>
      <c r="K196" s="185"/>
      <c r="L196" s="251"/>
      <c r="M196" s="250"/>
      <c r="N196" s="252">
        <f t="shared" si="5"/>
        <v>0</v>
      </c>
      <c r="O196" s="250"/>
      <c r="P196" s="250"/>
      <c r="Q196" s="250"/>
      <c r="R196" s="33"/>
      <c r="T196" s="167" t="s">
        <v>21</v>
      </c>
      <c r="U196" s="186" t="s">
        <v>45</v>
      </c>
      <c r="V196" s="32"/>
      <c r="W196" s="32"/>
      <c r="X196" s="32"/>
      <c r="Y196" s="32"/>
      <c r="Z196" s="32"/>
      <c r="AA196" s="75"/>
      <c r="AT196" s="14" t="s">
        <v>343</v>
      </c>
      <c r="AU196" s="14" t="s">
        <v>23</v>
      </c>
      <c r="AY196" s="14" t="s">
        <v>343</v>
      </c>
      <c r="BE196" s="106">
        <f>IF(U196="základní",N196,0)</f>
        <v>0</v>
      </c>
      <c r="BF196" s="106">
        <f>IF(U196="snížená",N196,0)</f>
        <v>0</v>
      </c>
      <c r="BG196" s="106">
        <f>IF(U196="zákl. přenesená",N196,0)</f>
        <v>0</v>
      </c>
      <c r="BH196" s="106">
        <f>IF(U196="sníž. přenesená",N196,0)</f>
        <v>0</v>
      </c>
      <c r="BI196" s="106">
        <f>IF(U196="nulová",N196,0)</f>
        <v>0</v>
      </c>
      <c r="BJ196" s="14" t="s">
        <v>23</v>
      </c>
      <c r="BK196" s="106">
        <f>L196*K196</f>
        <v>0</v>
      </c>
    </row>
    <row r="197" spans="2:65" s="1" customFormat="1" ht="22.35" customHeight="1" x14ac:dyDescent="0.3">
      <c r="B197" s="31"/>
      <c r="C197" s="182" t="s">
        <v>21</v>
      </c>
      <c r="D197" s="182" t="s">
        <v>189</v>
      </c>
      <c r="E197" s="183" t="s">
        <v>21</v>
      </c>
      <c r="F197" s="260" t="s">
        <v>21</v>
      </c>
      <c r="G197" s="261"/>
      <c r="H197" s="261"/>
      <c r="I197" s="261"/>
      <c r="J197" s="184" t="s">
        <v>21</v>
      </c>
      <c r="K197" s="185"/>
      <c r="L197" s="251"/>
      <c r="M197" s="250"/>
      <c r="N197" s="252">
        <f t="shared" si="5"/>
        <v>0</v>
      </c>
      <c r="O197" s="250"/>
      <c r="P197" s="250"/>
      <c r="Q197" s="250"/>
      <c r="R197" s="33"/>
      <c r="T197" s="167" t="s">
        <v>21</v>
      </c>
      <c r="U197" s="186" t="s">
        <v>45</v>
      </c>
      <c r="V197" s="32"/>
      <c r="W197" s="32"/>
      <c r="X197" s="32"/>
      <c r="Y197" s="32"/>
      <c r="Z197" s="32"/>
      <c r="AA197" s="75"/>
      <c r="AT197" s="14" t="s">
        <v>343</v>
      </c>
      <c r="AU197" s="14" t="s">
        <v>23</v>
      </c>
      <c r="AY197" s="14" t="s">
        <v>343</v>
      </c>
      <c r="BE197" s="106">
        <f>IF(U197="základní",N197,0)</f>
        <v>0</v>
      </c>
      <c r="BF197" s="106">
        <f>IF(U197="snížená",N197,0)</f>
        <v>0</v>
      </c>
      <c r="BG197" s="106">
        <f>IF(U197="zákl. přenesená",N197,0)</f>
        <v>0</v>
      </c>
      <c r="BH197" s="106">
        <f>IF(U197="sníž. přenesená",N197,0)</f>
        <v>0</v>
      </c>
      <c r="BI197" s="106">
        <f>IF(U197="nulová",N197,0)</f>
        <v>0</v>
      </c>
      <c r="BJ197" s="14" t="s">
        <v>23</v>
      </c>
      <c r="BK197" s="106">
        <f>L197*K197</f>
        <v>0</v>
      </c>
    </row>
    <row r="198" spans="2:65" s="1" customFormat="1" ht="22.35" customHeight="1" x14ac:dyDescent="0.3">
      <c r="B198" s="31"/>
      <c r="C198" s="182" t="s">
        <v>21</v>
      </c>
      <c r="D198" s="182" t="s">
        <v>189</v>
      </c>
      <c r="E198" s="183" t="s">
        <v>21</v>
      </c>
      <c r="F198" s="260" t="s">
        <v>21</v>
      </c>
      <c r="G198" s="261"/>
      <c r="H198" s="261"/>
      <c r="I198" s="261"/>
      <c r="J198" s="184" t="s">
        <v>21</v>
      </c>
      <c r="K198" s="185"/>
      <c r="L198" s="251"/>
      <c r="M198" s="250"/>
      <c r="N198" s="252">
        <f t="shared" si="5"/>
        <v>0</v>
      </c>
      <c r="O198" s="250"/>
      <c r="P198" s="250"/>
      <c r="Q198" s="250"/>
      <c r="R198" s="33"/>
      <c r="T198" s="167" t="s">
        <v>21</v>
      </c>
      <c r="U198" s="186" t="s">
        <v>45</v>
      </c>
      <c r="V198" s="32"/>
      <c r="W198" s="32"/>
      <c r="X198" s="32"/>
      <c r="Y198" s="32"/>
      <c r="Z198" s="32"/>
      <c r="AA198" s="75"/>
      <c r="AT198" s="14" t="s">
        <v>343</v>
      </c>
      <c r="AU198" s="14" t="s">
        <v>23</v>
      </c>
      <c r="AY198" s="14" t="s">
        <v>343</v>
      </c>
      <c r="BE198" s="106">
        <f>IF(U198="základní",N198,0)</f>
        <v>0</v>
      </c>
      <c r="BF198" s="106">
        <f>IF(U198="snížená",N198,0)</f>
        <v>0</v>
      </c>
      <c r="BG198" s="106">
        <f>IF(U198="zákl. přenesená",N198,0)</f>
        <v>0</v>
      </c>
      <c r="BH198" s="106">
        <f>IF(U198="sníž. přenesená",N198,0)</f>
        <v>0</v>
      </c>
      <c r="BI198" s="106">
        <f>IF(U198="nulová",N198,0)</f>
        <v>0</v>
      </c>
      <c r="BJ198" s="14" t="s">
        <v>23</v>
      </c>
      <c r="BK198" s="106">
        <f>L198*K198</f>
        <v>0</v>
      </c>
    </row>
    <row r="199" spans="2:65" s="1" customFormat="1" ht="22.35" customHeight="1" x14ac:dyDescent="0.3">
      <c r="B199" s="31"/>
      <c r="C199" s="182" t="s">
        <v>21</v>
      </c>
      <c r="D199" s="182" t="s">
        <v>189</v>
      </c>
      <c r="E199" s="183" t="s">
        <v>21</v>
      </c>
      <c r="F199" s="260" t="s">
        <v>21</v>
      </c>
      <c r="G199" s="261"/>
      <c r="H199" s="261"/>
      <c r="I199" s="261"/>
      <c r="J199" s="184" t="s">
        <v>21</v>
      </c>
      <c r="K199" s="185"/>
      <c r="L199" s="251"/>
      <c r="M199" s="250"/>
      <c r="N199" s="252">
        <f t="shared" si="5"/>
        <v>0</v>
      </c>
      <c r="O199" s="250"/>
      <c r="P199" s="250"/>
      <c r="Q199" s="250"/>
      <c r="R199" s="33"/>
      <c r="T199" s="167" t="s">
        <v>21</v>
      </c>
      <c r="U199" s="186" t="s">
        <v>45</v>
      </c>
      <c r="V199" s="52"/>
      <c r="W199" s="52"/>
      <c r="X199" s="52"/>
      <c r="Y199" s="52"/>
      <c r="Z199" s="52"/>
      <c r="AA199" s="54"/>
      <c r="AT199" s="14" t="s">
        <v>343</v>
      </c>
      <c r="AU199" s="14" t="s">
        <v>23</v>
      </c>
      <c r="AY199" s="14" t="s">
        <v>343</v>
      </c>
      <c r="BE199" s="106">
        <f>IF(U199="základní",N199,0)</f>
        <v>0</v>
      </c>
      <c r="BF199" s="106">
        <f>IF(U199="snížená",N199,0)</f>
        <v>0</v>
      </c>
      <c r="BG199" s="106">
        <f>IF(U199="zákl. přenesená",N199,0)</f>
        <v>0</v>
      </c>
      <c r="BH199" s="106">
        <f>IF(U199="sníž. přenesená",N199,0)</f>
        <v>0</v>
      </c>
      <c r="BI199" s="106">
        <f>IF(U199="nulová",N199,0)</f>
        <v>0</v>
      </c>
      <c r="BJ199" s="14" t="s">
        <v>23</v>
      </c>
      <c r="BK199" s="106">
        <f>L199*K199</f>
        <v>0</v>
      </c>
    </row>
    <row r="200" spans="2:65" s="1" customFormat="1" ht="6.95" customHeight="1" x14ac:dyDescent="0.3">
      <c r="B200" s="55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7"/>
    </row>
  </sheetData>
  <sheetProtection password="CC35" sheet="1" objects="1" scenarios="1" formatColumns="0" formatRows="0" sort="0" autoFilter="0"/>
  <mergeCells count="219">
    <mergeCell ref="H1:K1"/>
    <mergeCell ref="S2:AC2"/>
    <mergeCell ref="F198:I198"/>
    <mergeCell ref="L198:M198"/>
    <mergeCell ref="N198:Q198"/>
    <mergeCell ref="F199:I199"/>
    <mergeCell ref="L199:M199"/>
    <mergeCell ref="N199:Q199"/>
    <mergeCell ref="N123:Q123"/>
    <mergeCell ref="N124:Q124"/>
    <mergeCell ref="N125:Q125"/>
    <mergeCell ref="N157:Q157"/>
    <mergeCell ref="N165:Q165"/>
    <mergeCell ref="N179:Q179"/>
    <mergeCell ref="N181:Q181"/>
    <mergeCell ref="N182:Q182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78:I178"/>
    <mergeCell ref="L178:M178"/>
    <mergeCell ref="N178:Q178"/>
    <mergeCell ref="F180:I180"/>
    <mergeCell ref="L180:M180"/>
    <mergeCell ref="N180:Q180"/>
    <mergeCell ref="F183:I183"/>
    <mergeCell ref="L183:M183"/>
    <mergeCell ref="N183:Q183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77:I17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F162:I162"/>
    <mergeCell ref="F163:I163"/>
    <mergeCell ref="L163:M163"/>
    <mergeCell ref="N163:Q163"/>
    <mergeCell ref="F164:I164"/>
    <mergeCell ref="F166:I166"/>
    <mergeCell ref="L166:M166"/>
    <mergeCell ref="N166:Q166"/>
    <mergeCell ref="F167:I167"/>
    <mergeCell ref="F156:I156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31:I131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95:D200">
      <formula1>"K,M"</formula1>
    </dataValidation>
    <dataValidation type="list" allowBlank="1" showInputMessage="1" showErrorMessage="1" error="Povoleny jsou hodnoty základní, snížená, zákl. přenesená, sníž. přenesená, nulová." sqref="U195:U200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96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508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 xml:space="preserve">SO 02.2 - Vodní prvek - střiky - technologická část 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 xml:space="preserve">SO 02.2 - Vodní prvek - střiky - technologická část 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31.5" customHeight="1" x14ac:dyDescent="0.3">
      <c r="B121" s="31"/>
      <c r="C121" s="178" t="s">
        <v>23</v>
      </c>
      <c r="D121" s="178" t="s">
        <v>261</v>
      </c>
      <c r="E121" s="179" t="s">
        <v>511</v>
      </c>
      <c r="F121" s="256" t="s">
        <v>512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515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99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516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02.3 - Vodní prvek - střiky - přípojka vody a kanalizace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>SO 02.3 - Vodní prvek - střiky - přípojka vody a kanalizace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31.5" customHeight="1" x14ac:dyDescent="0.3">
      <c r="B121" s="31"/>
      <c r="C121" s="178" t="s">
        <v>23</v>
      </c>
      <c r="D121" s="178" t="s">
        <v>261</v>
      </c>
      <c r="E121" s="179" t="s">
        <v>517</v>
      </c>
      <c r="F121" s="256" t="s">
        <v>518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519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102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520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 xml:space="preserve">SO 02.4 - Vodní prvek - střiky - přípojka elektro 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 xml:space="preserve">SO 02.4 - Vodní prvek - střiky - přípojka elektro 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22.5" customHeight="1" x14ac:dyDescent="0.3">
      <c r="B121" s="31"/>
      <c r="C121" s="178" t="s">
        <v>23</v>
      </c>
      <c r="D121" s="178" t="s">
        <v>261</v>
      </c>
      <c r="E121" s="179" t="s">
        <v>521</v>
      </c>
      <c r="F121" s="256" t="s">
        <v>522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523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105</v>
      </c>
      <c r="AZ2" s="115" t="s">
        <v>392</v>
      </c>
      <c r="BA2" s="115" t="s">
        <v>21</v>
      </c>
      <c r="BB2" s="115" t="s">
        <v>21</v>
      </c>
      <c r="BC2" s="115" t="s">
        <v>524</v>
      </c>
      <c r="BD2" s="115" t="s">
        <v>145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  <c r="AZ3" s="115" t="s">
        <v>394</v>
      </c>
      <c r="BA3" s="115" t="s">
        <v>21</v>
      </c>
      <c r="BB3" s="115" t="s">
        <v>21</v>
      </c>
      <c r="BC3" s="115" t="s">
        <v>400</v>
      </c>
      <c r="BD3" s="115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  <c r="AZ4" s="115" t="s">
        <v>146</v>
      </c>
      <c r="BA4" s="115" t="s">
        <v>21</v>
      </c>
      <c r="BB4" s="115" t="s">
        <v>21</v>
      </c>
      <c r="BC4" s="115" t="s">
        <v>219</v>
      </c>
      <c r="BD4" s="115" t="s">
        <v>145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AZ5" s="115" t="s">
        <v>403</v>
      </c>
      <c r="BA5" s="115" t="s">
        <v>21</v>
      </c>
      <c r="BB5" s="115" t="s">
        <v>21</v>
      </c>
      <c r="BC5" s="115" t="s">
        <v>9</v>
      </c>
      <c r="BD5" s="115" t="s">
        <v>145</v>
      </c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  <c r="AZ6" s="115" t="s">
        <v>402</v>
      </c>
      <c r="BA6" s="115" t="s">
        <v>21</v>
      </c>
      <c r="BB6" s="115" t="s">
        <v>21</v>
      </c>
      <c r="BC6" s="115" t="s">
        <v>286</v>
      </c>
      <c r="BD6" s="115" t="s">
        <v>145</v>
      </c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525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N98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ROUND((((SUM(BE98:BE105)+SUM(BE123:BE174))+SUM(BE176:BE180))),2)</f>
        <v>0</v>
      </c>
      <c r="I32" s="208"/>
      <c r="J32" s="208"/>
      <c r="K32" s="32"/>
      <c r="L32" s="32"/>
      <c r="M32" s="235">
        <f>ROUND(((ROUND((SUM(BE98:BE105)+SUM(BE123:BE174)), 2)*F32)+SUM(BE176:BE180)*F32),2)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ROUND((((SUM(BF98:BF105)+SUM(BF123:BF174))+SUM(BF176:BF180))),2)</f>
        <v>0</v>
      </c>
      <c r="I33" s="208"/>
      <c r="J33" s="208"/>
      <c r="K33" s="32"/>
      <c r="L33" s="32"/>
      <c r="M33" s="235">
        <f>ROUND(((ROUND((SUM(BF98:BF105)+SUM(BF123:BF174)), 2)*F33)+SUM(BF176:BF180)*F33),2)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ROUND((((SUM(BG98:BG105)+SUM(BG123:BG174))+SUM(BG176:BG180))),2)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ROUND((((SUM(BH98:BH105)+SUM(BH123:BH174))+SUM(BH176:BH180))),2)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ROUND((((SUM(BI98:BI105)+SUM(BI123:BI174))+SUM(BI176:BI180))),2)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>SO 03.1 - Vodní prvek - mlžení - stavební část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47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47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47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47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47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N123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47" s="6" customFormat="1" ht="24.95" customHeight="1" x14ac:dyDescent="0.3">
      <c r="B89" s="127"/>
      <c r="C89" s="128"/>
      <c r="D89" s="129" t="s">
        <v>156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N124</f>
        <v>0</v>
      </c>
      <c r="O89" s="241"/>
      <c r="P89" s="241"/>
      <c r="Q89" s="241"/>
      <c r="R89" s="130"/>
      <c r="T89" s="131"/>
      <c r="U89" s="131"/>
    </row>
    <row r="90" spans="2:47" s="7" customFormat="1" ht="19.899999999999999" customHeight="1" x14ac:dyDescent="0.3">
      <c r="B90" s="132"/>
      <c r="C90" s="133"/>
      <c r="D90" s="102" t="s">
        <v>157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N125</f>
        <v>0</v>
      </c>
      <c r="O90" s="242"/>
      <c r="P90" s="242"/>
      <c r="Q90" s="242"/>
      <c r="R90" s="134"/>
      <c r="T90" s="135"/>
      <c r="U90" s="135"/>
    </row>
    <row r="91" spans="2:47" s="7" customFormat="1" ht="19.899999999999999" customHeight="1" x14ac:dyDescent="0.3">
      <c r="B91" s="132"/>
      <c r="C91" s="133"/>
      <c r="D91" s="102" t="s">
        <v>405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5">
        <f>N146</f>
        <v>0</v>
      </c>
      <c r="O91" s="242"/>
      <c r="P91" s="242"/>
      <c r="Q91" s="242"/>
      <c r="R91" s="134"/>
      <c r="T91" s="135"/>
      <c r="U91" s="135"/>
    </row>
    <row r="92" spans="2:47" s="7" customFormat="1" ht="19.899999999999999" customHeight="1" x14ac:dyDescent="0.3">
      <c r="B92" s="132"/>
      <c r="C92" s="133"/>
      <c r="D92" s="102" t="s">
        <v>406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5">
        <f>N151</f>
        <v>0</v>
      </c>
      <c r="O92" s="242"/>
      <c r="P92" s="242"/>
      <c r="Q92" s="242"/>
      <c r="R92" s="134"/>
      <c r="T92" s="135"/>
      <c r="U92" s="135"/>
    </row>
    <row r="93" spans="2:47" s="7" customFormat="1" ht="19.899999999999999" customHeight="1" x14ac:dyDescent="0.3">
      <c r="B93" s="132"/>
      <c r="C93" s="133"/>
      <c r="D93" s="102" t="s">
        <v>161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25">
        <f>N160</f>
        <v>0</v>
      </c>
      <c r="O93" s="242"/>
      <c r="P93" s="242"/>
      <c r="Q93" s="242"/>
      <c r="R93" s="134"/>
      <c r="T93" s="135"/>
      <c r="U93" s="135"/>
    </row>
    <row r="94" spans="2:47" s="6" customFormat="1" ht="24.95" customHeight="1" x14ac:dyDescent="0.3">
      <c r="B94" s="127"/>
      <c r="C94" s="128"/>
      <c r="D94" s="129" t="s">
        <v>162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40">
        <f>N162</f>
        <v>0</v>
      </c>
      <c r="O94" s="241"/>
      <c r="P94" s="241"/>
      <c r="Q94" s="241"/>
      <c r="R94" s="130"/>
      <c r="T94" s="131"/>
      <c r="U94" s="131"/>
    </row>
    <row r="95" spans="2:47" s="7" customFormat="1" ht="19.899999999999999" customHeight="1" x14ac:dyDescent="0.3">
      <c r="B95" s="132"/>
      <c r="C95" s="133"/>
      <c r="D95" s="102" t="s">
        <v>407</v>
      </c>
      <c r="E95" s="133"/>
      <c r="F95" s="133"/>
      <c r="G95" s="133"/>
      <c r="H95" s="133"/>
      <c r="I95" s="133"/>
      <c r="J95" s="133"/>
      <c r="K95" s="133"/>
      <c r="L95" s="133"/>
      <c r="M95" s="133"/>
      <c r="N95" s="225">
        <f>N163</f>
        <v>0</v>
      </c>
      <c r="O95" s="242"/>
      <c r="P95" s="242"/>
      <c r="Q95" s="242"/>
      <c r="R95" s="134"/>
      <c r="T95" s="135"/>
      <c r="U95" s="135"/>
    </row>
    <row r="96" spans="2:47" s="6" customFormat="1" ht="21.75" customHeight="1" x14ac:dyDescent="0.35">
      <c r="B96" s="127"/>
      <c r="C96" s="128"/>
      <c r="D96" s="129" t="s">
        <v>164</v>
      </c>
      <c r="E96" s="128"/>
      <c r="F96" s="128"/>
      <c r="G96" s="128"/>
      <c r="H96" s="128"/>
      <c r="I96" s="128"/>
      <c r="J96" s="128"/>
      <c r="K96" s="128"/>
      <c r="L96" s="128"/>
      <c r="M96" s="128"/>
      <c r="N96" s="243">
        <f>N175</f>
        <v>0</v>
      </c>
      <c r="O96" s="241"/>
      <c r="P96" s="241"/>
      <c r="Q96" s="241"/>
      <c r="R96" s="130"/>
      <c r="T96" s="131"/>
      <c r="U96" s="131"/>
    </row>
    <row r="97" spans="2:65" s="1" customFormat="1" ht="21.75" customHeight="1" x14ac:dyDescent="0.3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3"/>
      <c r="T97" s="125"/>
      <c r="U97" s="125"/>
    </row>
    <row r="98" spans="2:65" s="1" customFormat="1" ht="29.25" customHeight="1" x14ac:dyDescent="0.3">
      <c r="B98" s="31"/>
      <c r="C98" s="126" t="s">
        <v>165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44">
        <f>ROUND(N99+N100+N101+N102+N103+N104,2)</f>
        <v>0</v>
      </c>
      <c r="O98" s="208"/>
      <c r="P98" s="208"/>
      <c r="Q98" s="208"/>
      <c r="R98" s="33"/>
      <c r="T98" s="136"/>
      <c r="U98" s="137" t="s">
        <v>44</v>
      </c>
    </row>
    <row r="99" spans="2:65" s="1" customFormat="1" ht="18" customHeight="1" x14ac:dyDescent="0.3">
      <c r="B99" s="31"/>
      <c r="C99" s="32"/>
      <c r="D99" s="226" t="s">
        <v>166</v>
      </c>
      <c r="E99" s="208"/>
      <c r="F99" s="208"/>
      <c r="G99" s="208"/>
      <c r="H99" s="208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74"/>
      <c r="U99" s="139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167</v>
      </c>
      <c r="AZ99" s="140"/>
      <c r="BA99" s="140"/>
      <c r="BB99" s="140"/>
      <c r="BC99" s="140"/>
      <c r="BD99" s="140"/>
      <c r="BE99" s="142">
        <f t="shared" ref="BE99:BE104" si="0">IF(U99="základní",N99,0)</f>
        <v>0</v>
      </c>
      <c r="BF99" s="142">
        <f t="shared" ref="BF99:BF104" si="1">IF(U99="snížená",N99,0)</f>
        <v>0</v>
      </c>
      <c r="BG99" s="142">
        <f t="shared" ref="BG99:BG104" si="2">IF(U99="zákl. přenesená",N99,0)</f>
        <v>0</v>
      </c>
      <c r="BH99" s="142">
        <f t="shared" ref="BH99:BH104" si="3">IF(U99="sníž. přenesená",N99,0)</f>
        <v>0</v>
      </c>
      <c r="BI99" s="142">
        <f t="shared" ref="BI99:BI104" si="4">IF(U99="nulová",N99,0)</f>
        <v>0</v>
      </c>
      <c r="BJ99" s="141" t="s">
        <v>23</v>
      </c>
      <c r="BK99" s="140"/>
      <c r="BL99" s="140"/>
      <c r="BM99" s="140"/>
    </row>
    <row r="100" spans="2:65" s="1" customFormat="1" ht="18" customHeight="1" x14ac:dyDescent="0.3">
      <c r="B100" s="31"/>
      <c r="C100" s="32"/>
      <c r="D100" s="226" t="s">
        <v>168</v>
      </c>
      <c r="E100" s="208"/>
      <c r="F100" s="208"/>
      <c r="G100" s="208"/>
      <c r="H100" s="208"/>
      <c r="I100" s="32"/>
      <c r="J100" s="32"/>
      <c r="K100" s="32"/>
      <c r="L100" s="32"/>
      <c r="M100" s="32"/>
      <c r="N100" s="224">
        <f>ROUND(N88*T100,2)</f>
        <v>0</v>
      </c>
      <c r="O100" s="208"/>
      <c r="P100" s="208"/>
      <c r="Q100" s="208"/>
      <c r="R100" s="33"/>
      <c r="S100" s="138"/>
      <c r="T100" s="74"/>
      <c r="U100" s="139" t="s">
        <v>45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167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23</v>
      </c>
      <c r="BK100" s="140"/>
      <c r="BL100" s="140"/>
      <c r="BM100" s="140"/>
    </row>
    <row r="101" spans="2:65" s="1" customFormat="1" ht="18" customHeight="1" x14ac:dyDescent="0.3">
      <c r="B101" s="31"/>
      <c r="C101" s="32"/>
      <c r="D101" s="226" t="s">
        <v>169</v>
      </c>
      <c r="E101" s="208"/>
      <c r="F101" s="208"/>
      <c r="G101" s="208"/>
      <c r="H101" s="208"/>
      <c r="I101" s="32"/>
      <c r="J101" s="32"/>
      <c r="K101" s="32"/>
      <c r="L101" s="32"/>
      <c r="M101" s="32"/>
      <c r="N101" s="224">
        <f>ROUND(N88*T101,2)</f>
        <v>0</v>
      </c>
      <c r="O101" s="208"/>
      <c r="P101" s="208"/>
      <c r="Q101" s="208"/>
      <c r="R101" s="33"/>
      <c r="S101" s="138"/>
      <c r="T101" s="74"/>
      <c r="U101" s="139" t="s">
        <v>45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167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23</v>
      </c>
      <c r="BK101" s="140"/>
      <c r="BL101" s="140"/>
      <c r="BM101" s="140"/>
    </row>
    <row r="102" spans="2:65" s="1" customFormat="1" ht="18" customHeight="1" x14ac:dyDescent="0.3">
      <c r="B102" s="31"/>
      <c r="C102" s="32"/>
      <c r="D102" s="226" t="s">
        <v>170</v>
      </c>
      <c r="E102" s="208"/>
      <c r="F102" s="208"/>
      <c r="G102" s="208"/>
      <c r="H102" s="208"/>
      <c r="I102" s="32"/>
      <c r="J102" s="32"/>
      <c r="K102" s="32"/>
      <c r="L102" s="32"/>
      <c r="M102" s="32"/>
      <c r="N102" s="224">
        <f>ROUND(N88*T102,2)</f>
        <v>0</v>
      </c>
      <c r="O102" s="208"/>
      <c r="P102" s="208"/>
      <c r="Q102" s="208"/>
      <c r="R102" s="33"/>
      <c r="S102" s="138"/>
      <c r="T102" s="74"/>
      <c r="U102" s="139" t="s">
        <v>45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167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23</v>
      </c>
      <c r="BK102" s="140"/>
      <c r="BL102" s="140"/>
      <c r="BM102" s="140"/>
    </row>
    <row r="103" spans="2:65" s="1" customFormat="1" ht="18" customHeight="1" x14ac:dyDescent="0.3">
      <c r="B103" s="31"/>
      <c r="C103" s="32"/>
      <c r="D103" s="226" t="s">
        <v>171</v>
      </c>
      <c r="E103" s="208"/>
      <c r="F103" s="208"/>
      <c r="G103" s="208"/>
      <c r="H103" s="208"/>
      <c r="I103" s="32"/>
      <c r="J103" s="32"/>
      <c r="K103" s="32"/>
      <c r="L103" s="32"/>
      <c r="M103" s="32"/>
      <c r="N103" s="224">
        <f>ROUND(N88*T103,2)</f>
        <v>0</v>
      </c>
      <c r="O103" s="208"/>
      <c r="P103" s="208"/>
      <c r="Q103" s="208"/>
      <c r="R103" s="33"/>
      <c r="S103" s="138"/>
      <c r="T103" s="74"/>
      <c r="U103" s="139" t="s">
        <v>45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167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23</v>
      </c>
      <c r="BK103" s="140"/>
      <c r="BL103" s="140"/>
      <c r="BM103" s="140"/>
    </row>
    <row r="104" spans="2:65" s="1" customFormat="1" ht="18" customHeight="1" x14ac:dyDescent="0.3">
      <c r="B104" s="31"/>
      <c r="C104" s="32"/>
      <c r="D104" s="102" t="s">
        <v>172</v>
      </c>
      <c r="E104" s="32"/>
      <c r="F104" s="32"/>
      <c r="G104" s="32"/>
      <c r="H104" s="32"/>
      <c r="I104" s="32"/>
      <c r="J104" s="32"/>
      <c r="K104" s="32"/>
      <c r="L104" s="32"/>
      <c r="M104" s="32"/>
      <c r="N104" s="224">
        <f>ROUND(N88*T104,2)</f>
        <v>0</v>
      </c>
      <c r="O104" s="208"/>
      <c r="P104" s="208"/>
      <c r="Q104" s="208"/>
      <c r="R104" s="33"/>
      <c r="S104" s="138"/>
      <c r="T104" s="143"/>
      <c r="U104" s="144" t="s">
        <v>45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173</v>
      </c>
      <c r="AZ104" s="140"/>
      <c r="BA104" s="140"/>
      <c r="BB104" s="140"/>
      <c r="BC104" s="140"/>
      <c r="BD104" s="140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23</v>
      </c>
      <c r="BK104" s="140"/>
      <c r="BL104" s="140"/>
      <c r="BM104" s="140"/>
    </row>
    <row r="105" spans="2:65" s="1" customFormat="1" ht="13.5" x14ac:dyDescent="0.3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  <c r="T105" s="125"/>
      <c r="U105" s="125"/>
    </row>
    <row r="106" spans="2:65" s="1" customFormat="1" ht="29.25" customHeight="1" x14ac:dyDescent="0.3">
      <c r="B106" s="31"/>
      <c r="C106" s="113" t="s">
        <v>141</v>
      </c>
      <c r="D106" s="114"/>
      <c r="E106" s="114"/>
      <c r="F106" s="114"/>
      <c r="G106" s="114"/>
      <c r="H106" s="114"/>
      <c r="I106" s="114"/>
      <c r="J106" s="114"/>
      <c r="K106" s="114"/>
      <c r="L106" s="229">
        <f>ROUND(SUM(N88+N98),2)</f>
        <v>0</v>
      </c>
      <c r="M106" s="239"/>
      <c r="N106" s="239"/>
      <c r="O106" s="239"/>
      <c r="P106" s="239"/>
      <c r="Q106" s="239"/>
      <c r="R106" s="33"/>
      <c r="T106" s="125"/>
      <c r="U106" s="125"/>
    </row>
    <row r="107" spans="2:65" s="1" customFormat="1" ht="6.95" customHeight="1" x14ac:dyDescent="0.3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7"/>
      <c r="T107" s="125"/>
      <c r="U107" s="125"/>
    </row>
    <row r="111" spans="2:65" s="1" customFormat="1" ht="6.95" customHeight="1" x14ac:dyDescent="0.3"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60"/>
    </row>
    <row r="112" spans="2:65" s="1" customFormat="1" ht="36.950000000000003" customHeight="1" x14ac:dyDescent="0.3">
      <c r="B112" s="31"/>
      <c r="C112" s="189" t="s">
        <v>174</v>
      </c>
      <c r="D112" s="208"/>
      <c r="E112" s="208"/>
      <c r="F112" s="208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30" customHeight="1" x14ac:dyDescent="0.3">
      <c r="B114" s="31"/>
      <c r="C114" s="26" t="s">
        <v>17</v>
      </c>
      <c r="D114" s="32"/>
      <c r="E114" s="32"/>
      <c r="F114" s="231" t="str">
        <f>F6</f>
        <v>Revitalizace náměstí Míru v Kroměříži</v>
      </c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32"/>
      <c r="R114" s="33"/>
    </row>
    <row r="115" spans="2:65" s="1" customFormat="1" ht="36.950000000000003" customHeight="1" x14ac:dyDescent="0.3">
      <c r="B115" s="31"/>
      <c r="C115" s="65" t="s">
        <v>148</v>
      </c>
      <c r="D115" s="32"/>
      <c r="E115" s="32"/>
      <c r="F115" s="209" t="str">
        <f>F7</f>
        <v>SO 03.1 - Vodní prvek - mlžení - stavební část</v>
      </c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32"/>
      <c r="R115" s="33"/>
    </row>
    <row r="116" spans="2:65" s="1" customFormat="1" ht="6.9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 ht="18" customHeight="1" x14ac:dyDescent="0.3">
      <c r="B117" s="31"/>
      <c r="C117" s="26" t="s">
        <v>24</v>
      </c>
      <c r="D117" s="32"/>
      <c r="E117" s="32"/>
      <c r="F117" s="24" t="str">
        <f>F9</f>
        <v xml:space="preserve"> </v>
      </c>
      <c r="G117" s="32"/>
      <c r="H117" s="32"/>
      <c r="I117" s="32"/>
      <c r="J117" s="32"/>
      <c r="K117" s="26" t="s">
        <v>26</v>
      </c>
      <c r="L117" s="32"/>
      <c r="M117" s="237" t="str">
        <f>IF(O9="","",O9)</f>
        <v>21. 3. 2018</v>
      </c>
      <c r="N117" s="208"/>
      <c r="O117" s="208"/>
      <c r="P117" s="208"/>
      <c r="Q117" s="32"/>
      <c r="R117" s="33"/>
    </row>
    <row r="118" spans="2:65" s="1" customFormat="1" ht="6.95" customHeight="1" x14ac:dyDescent="0.3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1" customFormat="1" x14ac:dyDescent="0.3">
      <c r="B119" s="31"/>
      <c r="C119" s="26" t="s">
        <v>30</v>
      </c>
      <c r="D119" s="32"/>
      <c r="E119" s="32"/>
      <c r="F119" s="24" t="str">
        <f>E12</f>
        <v>Město Kroměříž</v>
      </c>
      <c r="G119" s="32"/>
      <c r="H119" s="32"/>
      <c r="I119" s="32"/>
      <c r="J119" s="32"/>
      <c r="K119" s="26" t="s">
        <v>36</v>
      </c>
      <c r="L119" s="32"/>
      <c r="M119" s="194" t="str">
        <f>E18</f>
        <v>Ing.Alena Vránová</v>
      </c>
      <c r="N119" s="208"/>
      <c r="O119" s="208"/>
      <c r="P119" s="208"/>
      <c r="Q119" s="208"/>
      <c r="R119" s="33"/>
    </row>
    <row r="120" spans="2:65" s="1" customFormat="1" ht="14.45" customHeight="1" x14ac:dyDescent="0.3">
      <c r="B120" s="31"/>
      <c r="C120" s="26" t="s">
        <v>34</v>
      </c>
      <c r="D120" s="32"/>
      <c r="E120" s="32"/>
      <c r="F120" s="24" t="str">
        <f>IF(E15="","",E15)</f>
        <v>Vyplň údaj</v>
      </c>
      <c r="G120" s="32"/>
      <c r="H120" s="32"/>
      <c r="I120" s="32"/>
      <c r="J120" s="32"/>
      <c r="K120" s="26" t="s">
        <v>39</v>
      </c>
      <c r="L120" s="32"/>
      <c r="M120" s="194" t="str">
        <f>E21</f>
        <v>Ing.Alena Vránová</v>
      </c>
      <c r="N120" s="208"/>
      <c r="O120" s="208"/>
      <c r="P120" s="208"/>
      <c r="Q120" s="208"/>
      <c r="R120" s="33"/>
    </row>
    <row r="121" spans="2:65" s="1" customFormat="1" ht="10.35" customHeight="1" x14ac:dyDescent="0.3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65" s="8" customFormat="1" ht="29.25" customHeight="1" x14ac:dyDescent="0.3">
      <c r="B122" s="145"/>
      <c r="C122" s="146" t="s">
        <v>175</v>
      </c>
      <c r="D122" s="147" t="s">
        <v>176</v>
      </c>
      <c r="E122" s="147" t="s">
        <v>62</v>
      </c>
      <c r="F122" s="245" t="s">
        <v>177</v>
      </c>
      <c r="G122" s="246"/>
      <c r="H122" s="246"/>
      <c r="I122" s="246"/>
      <c r="J122" s="147" t="s">
        <v>178</v>
      </c>
      <c r="K122" s="147" t="s">
        <v>179</v>
      </c>
      <c r="L122" s="247" t="s">
        <v>180</v>
      </c>
      <c r="M122" s="246"/>
      <c r="N122" s="245" t="s">
        <v>153</v>
      </c>
      <c r="O122" s="246"/>
      <c r="P122" s="246"/>
      <c r="Q122" s="248"/>
      <c r="R122" s="148"/>
      <c r="T122" s="77" t="s">
        <v>181</v>
      </c>
      <c r="U122" s="78" t="s">
        <v>44</v>
      </c>
      <c r="V122" s="78" t="s">
        <v>182</v>
      </c>
      <c r="W122" s="78" t="s">
        <v>183</v>
      </c>
      <c r="X122" s="78" t="s">
        <v>184</v>
      </c>
      <c r="Y122" s="78" t="s">
        <v>185</v>
      </c>
      <c r="Z122" s="78" t="s">
        <v>186</v>
      </c>
      <c r="AA122" s="79" t="s">
        <v>187</v>
      </c>
    </row>
    <row r="123" spans="2:65" s="1" customFormat="1" ht="29.25" customHeight="1" x14ac:dyDescent="0.35">
      <c r="B123" s="31"/>
      <c r="C123" s="81" t="s">
        <v>150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262">
        <f>BK123</f>
        <v>0</v>
      </c>
      <c r="O123" s="263"/>
      <c r="P123" s="263"/>
      <c r="Q123" s="263"/>
      <c r="R123" s="33"/>
      <c r="T123" s="80"/>
      <c r="U123" s="47"/>
      <c r="V123" s="47"/>
      <c r="W123" s="149">
        <f>W124+W162+W175</f>
        <v>0</v>
      </c>
      <c r="X123" s="47"/>
      <c r="Y123" s="149">
        <f>Y124+Y162+Y175</f>
        <v>8.5346302999999981</v>
      </c>
      <c r="Z123" s="47"/>
      <c r="AA123" s="150">
        <f>AA124+AA162+AA175</f>
        <v>0</v>
      </c>
      <c r="AT123" s="14" t="s">
        <v>79</v>
      </c>
      <c r="AU123" s="14" t="s">
        <v>155</v>
      </c>
      <c r="BK123" s="151">
        <f>BK124+BK162+BK175</f>
        <v>0</v>
      </c>
    </row>
    <row r="124" spans="2:65" s="9" customFormat="1" ht="37.35" customHeight="1" x14ac:dyDescent="0.35">
      <c r="B124" s="152"/>
      <c r="C124" s="153"/>
      <c r="D124" s="154" t="s">
        <v>156</v>
      </c>
      <c r="E124" s="154"/>
      <c r="F124" s="154"/>
      <c r="G124" s="154"/>
      <c r="H124" s="154"/>
      <c r="I124" s="154"/>
      <c r="J124" s="154"/>
      <c r="K124" s="154"/>
      <c r="L124" s="154"/>
      <c r="M124" s="154"/>
      <c r="N124" s="243">
        <f>BK124</f>
        <v>0</v>
      </c>
      <c r="O124" s="240"/>
      <c r="P124" s="240"/>
      <c r="Q124" s="240"/>
      <c r="R124" s="155"/>
      <c r="T124" s="156"/>
      <c r="U124" s="153"/>
      <c r="V124" s="153"/>
      <c r="W124" s="157">
        <f>W125+W146+W151+W160</f>
        <v>0</v>
      </c>
      <c r="X124" s="153"/>
      <c r="Y124" s="157">
        <f>Y125+Y146+Y151+Y160</f>
        <v>8.4228902999999988</v>
      </c>
      <c r="Z124" s="153"/>
      <c r="AA124" s="158">
        <f>AA125+AA146+AA151+AA160</f>
        <v>0</v>
      </c>
      <c r="AR124" s="159" t="s">
        <v>23</v>
      </c>
      <c r="AT124" s="160" t="s">
        <v>79</v>
      </c>
      <c r="AU124" s="160" t="s">
        <v>80</v>
      </c>
      <c r="AY124" s="159" t="s">
        <v>188</v>
      </c>
      <c r="BK124" s="161">
        <f>BK125+BK146+BK151+BK160</f>
        <v>0</v>
      </c>
    </row>
    <row r="125" spans="2:65" s="9" customFormat="1" ht="19.899999999999999" customHeight="1" x14ac:dyDescent="0.3">
      <c r="B125" s="152"/>
      <c r="C125" s="153"/>
      <c r="D125" s="162" t="s">
        <v>157</v>
      </c>
      <c r="E125" s="162"/>
      <c r="F125" s="162"/>
      <c r="G125" s="162"/>
      <c r="H125" s="162"/>
      <c r="I125" s="162"/>
      <c r="J125" s="162"/>
      <c r="K125" s="162"/>
      <c r="L125" s="162"/>
      <c r="M125" s="162"/>
      <c r="N125" s="264">
        <f>BK125</f>
        <v>0</v>
      </c>
      <c r="O125" s="265"/>
      <c r="P125" s="265"/>
      <c r="Q125" s="265"/>
      <c r="R125" s="155"/>
      <c r="T125" s="156"/>
      <c r="U125" s="153"/>
      <c r="V125" s="153"/>
      <c r="W125" s="157">
        <f>SUM(W126:W145)</f>
        <v>0</v>
      </c>
      <c r="X125" s="153"/>
      <c r="Y125" s="157">
        <f>SUM(Y126:Y145)</f>
        <v>0</v>
      </c>
      <c r="Z125" s="153"/>
      <c r="AA125" s="158">
        <f>SUM(AA126:AA145)</f>
        <v>0</v>
      </c>
      <c r="AR125" s="159" t="s">
        <v>23</v>
      </c>
      <c r="AT125" s="160" t="s">
        <v>79</v>
      </c>
      <c r="AU125" s="160" t="s">
        <v>23</v>
      </c>
      <c r="AY125" s="159" t="s">
        <v>188</v>
      </c>
      <c r="BK125" s="161">
        <f>SUM(BK126:BK145)</f>
        <v>0</v>
      </c>
    </row>
    <row r="126" spans="2:65" s="1" customFormat="1" ht="31.5" customHeight="1" x14ac:dyDescent="0.3">
      <c r="B126" s="31"/>
      <c r="C126" s="163" t="s">
        <v>23</v>
      </c>
      <c r="D126" s="163" t="s">
        <v>189</v>
      </c>
      <c r="E126" s="164" t="s">
        <v>206</v>
      </c>
      <c r="F126" s="249" t="s">
        <v>207</v>
      </c>
      <c r="G126" s="250"/>
      <c r="H126" s="250"/>
      <c r="I126" s="250"/>
      <c r="J126" s="165" t="s">
        <v>208</v>
      </c>
      <c r="K126" s="166">
        <v>3.1</v>
      </c>
      <c r="L126" s="251">
        <v>0</v>
      </c>
      <c r="M126" s="250"/>
      <c r="N126" s="252">
        <f>ROUND(L126*K126,2)</f>
        <v>0</v>
      </c>
      <c r="O126" s="250"/>
      <c r="P126" s="250"/>
      <c r="Q126" s="250"/>
      <c r="R126" s="33"/>
      <c r="T126" s="167" t="s">
        <v>21</v>
      </c>
      <c r="U126" s="40" t="s">
        <v>45</v>
      </c>
      <c r="V126" s="32"/>
      <c r="W126" s="168">
        <f>V126*K126</f>
        <v>0</v>
      </c>
      <c r="X126" s="168">
        <v>0</v>
      </c>
      <c r="Y126" s="168">
        <f>X126*K126</f>
        <v>0</v>
      </c>
      <c r="Z126" s="168">
        <v>0</v>
      </c>
      <c r="AA126" s="169">
        <f>Z126*K126</f>
        <v>0</v>
      </c>
      <c r="AR126" s="14" t="s">
        <v>193</v>
      </c>
      <c r="AT126" s="14" t="s">
        <v>189</v>
      </c>
      <c r="AU126" s="14" t="s">
        <v>145</v>
      </c>
      <c r="AY126" s="14" t="s">
        <v>188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ROUND(L126*K126,2)</f>
        <v>0</v>
      </c>
      <c r="BL126" s="14" t="s">
        <v>193</v>
      </c>
      <c r="BM126" s="14" t="s">
        <v>526</v>
      </c>
    </row>
    <row r="127" spans="2:65" s="10" customFormat="1" ht="22.5" customHeight="1" x14ac:dyDescent="0.3">
      <c r="B127" s="170"/>
      <c r="C127" s="171"/>
      <c r="D127" s="171"/>
      <c r="E127" s="172" t="s">
        <v>21</v>
      </c>
      <c r="F127" s="253" t="s">
        <v>527</v>
      </c>
      <c r="G127" s="254"/>
      <c r="H127" s="254"/>
      <c r="I127" s="254"/>
      <c r="J127" s="171"/>
      <c r="K127" s="173">
        <v>3.1</v>
      </c>
      <c r="L127" s="171"/>
      <c r="M127" s="171"/>
      <c r="N127" s="171"/>
      <c r="O127" s="171"/>
      <c r="P127" s="171"/>
      <c r="Q127" s="171"/>
      <c r="R127" s="174"/>
      <c r="T127" s="175"/>
      <c r="U127" s="171"/>
      <c r="V127" s="171"/>
      <c r="W127" s="171"/>
      <c r="X127" s="171"/>
      <c r="Y127" s="171"/>
      <c r="Z127" s="171"/>
      <c r="AA127" s="176"/>
      <c r="AT127" s="177" t="s">
        <v>196</v>
      </c>
      <c r="AU127" s="177" t="s">
        <v>145</v>
      </c>
      <c r="AV127" s="10" t="s">
        <v>145</v>
      </c>
      <c r="AW127" s="10" t="s">
        <v>38</v>
      </c>
      <c r="AX127" s="10" t="s">
        <v>23</v>
      </c>
      <c r="AY127" s="177" t="s">
        <v>188</v>
      </c>
    </row>
    <row r="128" spans="2:65" s="1" customFormat="1" ht="22.5" customHeight="1" x14ac:dyDescent="0.3">
      <c r="B128" s="31"/>
      <c r="C128" s="163" t="s">
        <v>145</v>
      </c>
      <c r="D128" s="163" t="s">
        <v>189</v>
      </c>
      <c r="E128" s="164" t="s">
        <v>413</v>
      </c>
      <c r="F128" s="249" t="s">
        <v>414</v>
      </c>
      <c r="G128" s="250"/>
      <c r="H128" s="250"/>
      <c r="I128" s="250"/>
      <c r="J128" s="165" t="s">
        <v>208</v>
      </c>
      <c r="K128" s="166">
        <v>46</v>
      </c>
      <c r="L128" s="251">
        <v>0</v>
      </c>
      <c r="M128" s="250"/>
      <c r="N128" s="252">
        <f>ROUND(L128*K128,2)</f>
        <v>0</v>
      </c>
      <c r="O128" s="250"/>
      <c r="P128" s="250"/>
      <c r="Q128" s="250"/>
      <c r="R128" s="33"/>
      <c r="T128" s="167" t="s">
        <v>21</v>
      </c>
      <c r="U128" s="40" t="s">
        <v>45</v>
      </c>
      <c r="V128" s="32"/>
      <c r="W128" s="168">
        <f>V128*K128</f>
        <v>0</v>
      </c>
      <c r="X128" s="168">
        <v>0</v>
      </c>
      <c r="Y128" s="168">
        <f>X128*K128</f>
        <v>0</v>
      </c>
      <c r="Z128" s="168">
        <v>0</v>
      </c>
      <c r="AA128" s="169">
        <f>Z128*K128</f>
        <v>0</v>
      </c>
      <c r="AR128" s="14" t="s">
        <v>193</v>
      </c>
      <c r="AT128" s="14" t="s">
        <v>189</v>
      </c>
      <c r="AU128" s="14" t="s">
        <v>145</v>
      </c>
      <c r="AY128" s="14" t="s">
        <v>188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4" t="s">
        <v>23</v>
      </c>
      <c r="BK128" s="106">
        <f>ROUND(L128*K128,2)</f>
        <v>0</v>
      </c>
      <c r="BL128" s="14" t="s">
        <v>193</v>
      </c>
      <c r="BM128" s="14" t="s">
        <v>528</v>
      </c>
    </row>
    <row r="129" spans="2:65" s="10" customFormat="1" ht="22.5" customHeight="1" x14ac:dyDescent="0.3">
      <c r="B129" s="170"/>
      <c r="C129" s="171"/>
      <c r="D129" s="171"/>
      <c r="E129" s="172" t="s">
        <v>392</v>
      </c>
      <c r="F129" s="253" t="s">
        <v>529</v>
      </c>
      <c r="G129" s="254"/>
      <c r="H129" s="254"/>
      <c r="I129" s="254"/>
      <c r="J129" s="171"/>
      <c r="K129" s="173">
        <v>46</v>
      </c>
      <c r="L129" s="171"/>
      <c r="M129" s="171"/>
      <c r="N129" s="171"/>
      <c r="O129" s="171"/>
      <c r="P129" s="171"/>
      <c r="Q129" s="171"/>
      <c r="R129" s="174"/>
      <c r="T129" s="175"/>
      <c r="U129" s="171"/>
      <c r="V129" s="171"/>
      <c r="W129" s="171"/>
      <c r="X129" s="171"/>
      <c r="Y129" s="171"/>
      <c r="Z129" s="171"/>
      <c r="AA129" s="176"/>
      <c r="AT129" s="177" t="s">
        <v>196</v>
      </c>
      <c r="AU129" s="177" t="s">
        <v>145</v>
      </c>
      <c r="AV129" s="10" t="s">
        <v>145</v>
      </c>
      <c r="AW129" s="10" t="s">
        <v>38</v>
      </c>
      <c r="AX129" s="10" t="s">
        <v>80</v>
      </c>
      <c r="AY129" s="177" t="s">
        <v>188</v>
      </c>
    </row>
    <row r="130" spans="2:65" s="1" customFormat="1" ht="31.5" customHeight="1" x14ac:dyDescent="0.3">
      <c r="B130" s="31"/>
      <c r="C130" s="163" t="s">
        <v>200</v>
      </c>
      <c r="D130" s="163" t="s">
        <v>189</v>
      </c>
      <c r="E130" s="164" t="s">
        <v>418</v>
      </c>
      <c r="F130" s="249" t="s">
        <v>419</v>
      </c>
      <c r="G130" s="250"/>
      <c r="H130" s="250"/>
      <c r="I130" s="250"/>
      <c r="J130" s="165" t="s">
        <v>208</v>
      </c>
      <c r="K130" s="166">
        <v>46</v>
      </c>
      <c r="L130" s="251">
        <v>0</v>
      </c>
      <c r="M130" s="250"/>
      <c r="N130" s="252">
        <f>ROUND(L130*K130,2)</f>
        <v>0</v>
      </c>
      <c r="O130" s="250"/>
      <c r="P130" s="250"/>
      <c r="Q130" s="250"/>
      <c r="R130" s="33"/>
      <c r="T130" s="167" t="s">
        <v>21</v>
      </c>
      <c r="U130" s="40" t="s">
        <v>45</v>
      </c>
      <c r="V130" s="32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14" t="s">
        <v>193</v>
      </c>
      <c r="AT130" s="14" t="s">
        <v>189</v>
      </c>
      <c r="AU130" s="14" t="s">
        <v>145</v>
      </c>
      <c r="AY130" s="14" t="s">
        <v>188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4" t="s">
        <v>23</v>
      </c>
      <c r="BK130" s="106">
        <f>ROUND(L130*K130,2)</f>
        <v>0</v>
      </c>
      <c r="BL130" s="14" t="s">
        <v>193</v>
      </c>
      <c r="BM130" s="14" t="s">
        <v>530</v>
      </c>
    </row>
    <row r="131" spans="2:65" s="10" customFormat="1" ht="22.5" customHeight="1" x14ac:dyDescent="0.3">
      <c r="B131" s="170"/>
      <c r="C131" s="171"/>
      <c r="D131" s="171"/>
      <c r="E131" s="172" t="s">
        <v>21</v>
      </c>
      <c r="F131" s="253" t="s">
        <v>392</v>
      </c>
      <c r="G131" s="254"/>
      <c r="H131" s="254"/>
      <c r="I131" s="254"/>
      <c r="J131" s="171"/>
      <c r="K131" s="173">
        <v>46</v>
      </c>
      <c r="L131" s="171"/>
      <c r="M131" s="171"/>
      <c r="N131" s="171"/>
      <c r="O131" s="171"/>
      <c r="P131" s="171"/>
      <c r="Q131" s="171"/>
      <c r="R131" s="174"/>
      <c r="T131" s="175"/>
      <c r="U131" s="171"/>
      <c r="V131" s="171"/>
      <c r="W131" s="171"/>
      <c r="X131" s="171"/>
      <c r="Y131" s="171"/>
      <c r="Z131" s="171"/>
      <c r="AA131" s="176"/>
      <c r="AT131" s="177" t="s">
        <v>196</v>
      </c>
      <c r="AU131" s="177" t="s">
        <v>145</v>
      </c>
      <c r="AV131" s="10" t="s">
        <v>145</v>
      </c>
      <c r="AW131" s="10" t="s">
        <v>38</v>
      </c>
      <c r="AX131" s="10" t="s">
        <v>80</v>
      </c>
      <c r="AY131" s="177" t="s">
        <v>188</v>
      </c>
    </row>
    <row r="132" spans="2:65" s="1" customFormat="1" ht="31.5" customHeight="1" x14ac:dyDescent="0.3">
      <c r="B132" s="31"/>
      <c r="C132" s="163" t="s">
        <v>193</v>
      </c>
      <c r="D132" s="163" t="s">
        <v>189</v>
      </c>
      <c r="E132" s="164" t="s">
        <v>356</v>
      </c>
      <c r="F132" s="249" t="s">
        <v>357</v>
      </c>
      <c r="G132" s="250"/>
      <c r="H132" s="250"/>
      <c r="I132" s="250"/>
      <c r="J132" s="165" t="s">
        <v>208</v>
      </c>
      <c r="K132" s="166">
        <v>40</v>
      </c>
      <c r="L132" s="251">
        <v>0</v>
      </c>
      <c r="M132" s="250"/>
      <c r="N132" s="252">
        <f>ROUND(L132*K132,2)</f>
        <v>0</v>
      </c>
      <c r="O132" s="250"/>
      <c r="P132" s="250"/>
      <c r="Q132" s="250"/>
      <c r="R132" s="33"/>
      <c r="T132" s="167" t="s">
        <v>21</v>
      </c>
      <c r="U132" s="40" t="s">
        <v>45</v>
      </c>
      <c r="V132" s="32"/>
      <c r="W132" s="168">
        <f>V132*K132</f>
        <v>0</v>
      </c>
      <c r="X132" s="168">
        <v>0</v>
      </c>
      <c r="Y132" s="168">
        <f>X132*K132</f>
        <v>0</v>
      </c>
      <c r="Z132" s="168">
        <v>0</v>
      </c>
      <c r="AA132" s="169">
        <f>Z132*K132</f>
        <v>0</v>
      </c>
      <c r="AR132" s="14" t="s">
        <v>193</v>
      </c>
      <c r="AT132" s="14" t="s">
        <v>189</v>
      </c>
      <c r="AU132" s="14" t="s">
        <v>145</v>
      </c>
      <c r="AY132" s="14" t="s">
        <v>188</v>
      </c>
      <c r="BE132" s="106">
        <f>IF(U132="základní",N132,0)</f>
        <v>0</v>
      </c>
      <c r="BF132" s="106">
        <f>IF(U132="snížená",N132,0)</f>
        <v>0</v>
      </c>
      <c r="BG132" s="106">
        <f>IF(U132="zákl. přenesená",N132,0)</f>
        <v>0</v>
      </c>
      <c r="BH132" s="106">
        <f>IF(U132="sníž. přenesená",N132,0)</f>
        <v>0</v>
      </c>
      <c r="BI132" s="106">
        <f>IF(U132="nulová",N132,0)</f>
        <v>0</v>
      </c>
      <c r="BJ132" s="14" t="s">
        <v>23</v>
      </c>
      <c r="BK132" s="106">
        <f>ROUND(L132*K132,2)</f>
        <v>0</v>
      </c>
      <c r="BL132" s="14" t="s">
        <v>193</v>
      </c>
      <c r="BM132" s="14" t="s">
        <v>531</v>
      </c>
    </row>
    <row r="133" spans="2:65" s="10" customFormat="1" ht="22.5" customHeight="1" x14ac:dyDescent="0.3">
      <c r="B133" s="170"/>
      <c r="C133" s="171"/>
      <c r="D133" s="171"/>
      <c r="E133" s="172" t="s">
        <v>21</v>
      </c>
      <c r="F133" s="253" t="s">
        <v>394</v>
      </c>
      <c r="G133" s="254"/>
      <c r="H133" s="254"/>
      <c r="I133" s="254"/>
      <c r="J133" s="171"/>
      <c r="K133" s="173">
        <v>40</v>
      </c>
      <c r="L133" s="171"/>
      <c r="M133" s="171"/>
      <c r="N133" s="171"/>
      <c r="O133" s="171"/>
      <c r="P133" s="171"/>
      <c r="Q133" s="171"/>
      <c r="R133" s="174"/>
      <c r="T133" s="175"/>
      <c r="U133" s="171"/>
      <c r="V133" s="171"/>
      <c r="W133" s="171"/>
      <c r="X133" s="171"/>
      <c r="Y133" s="171"/>
      <c r="Z133" s="171"/>
      <c r="AA133" s="176"/>
      <c r="AT133" s="177" t="s">
        <v>196</v>
      </c>
      <c r="AU133" s="177" t="s">
        <v>145</v>
      </c>
      <c r="AV133" s="10" t="s">
        <v>145</v>
      </c>
      <c r="AW133" s="10" t="s">
        <v>38</v>
      </c>
      <c r="AX133" s="10" t="s">
        <v>80</v>
      </c>
      <c r="AY133" s="177" t="s">
        <v>188</v>
      </c>
    </row>
    <row r="134" spans="2:65" s="1" customFormat="1" ht="31.5" customHeight="1" x14ac:dyDescent="0.3">
      <c r="B134" s="31"/>
      <c r="C134" s="163" t="s">
        <v>211</v>
      </c>
      <c r="D134" s="163" t="s">
        <v>189</v>
      </c>
      <c r="E134" s="164" t="s">
        <v>224</v>
      </c>
      <c r="F134" s="249" t="s">
        <v>225</v>
      </c>
      <c r="G134" s="250"/>
      <c r="H134" s="250"/>
      <c r="I134" s="250"/>
      <c r="J134" s="165" t="s">
        <v>208</v>
      </c>
      <c r="K134" s="166">
        <v>6</v>
      </c>
      <c r="L134" s="251">
        <v>0</v>
      </c>
      <c r="M134" s="250"/>
      <c r="N134" s="252">
        <f>ROUND(L134*K134,2)</f>
        <v>0</v>
      </c>
      <c r="O134" s="250"/>
      <c r="P134" s="250"/>
      <c r="Q134" s="250"/>
      <c r="R134" s="33"/>
      <c r="T134" s="167" t="s">
        <v>21</v>
      </c>
      <c r="U134" s="40" t="s">
        <v>45</v>
      </c>
      <c r="V134" s="32"/>
      <c r="W134" s="168">
        <f>V134*K134</f>
        <v>0</v>
      </c>
      <c r="X134" s="168">
        <v>0</v>
      </c>
      <c r="Y134" s="168">
        <f>X134*K134</f>
        <v>0</v>
      </c>
      <c r="Z134" s="168">
        <v>0</v>
      </c>
      <c r="AA134" s="169">
        <f>Z134*K134</f>
        <v>0</v>
      </c>
      <c r="AR134" s="14" t="s">
        <v>193</v>
      </c>
      <c r="AT134" s="14" t="s">
        <v>189</v>
      </c>
      <c r="AU134" s="14" t="s">
        <v>145</v>
      </c>
      <c r="AY134" s="14" t="s">
        <v>188</v>
      </c>
      <c r="BE134" s="106">
        <f>IF(U134="základní",N134,0)</f>
        <v>0</v>
      </c>
      <c r="BF134" s="106">
        <f>IF(U134="snížená",N134,0)</f>
        <v>0</v>
      </c>
      <c r="BG134" s="106">
        <f>IF(U134="zákl. přenesená",N134,0)</f>
        <v>0</v>
      </c>
      <c r="BH134" s="106">
        <f>IF(U134="sníž. přenesená",N134,0)</f>
        <v>0</v>
      </c>
      <c r="BI134" s="106">
        <f>IF(U134="nulová",N134,0)</f>
        <v>0</v>
      </c>
      <c r="BJ134" s="14" t="s">
        <v>23</v>
      </c>
      <c r="BK134" s="106">
        <f>ROUND(L134*K134,2)</f>
        <v>0</v>
      </c>
      <c r="BL134" s="14" t="s">
        <v>193</v>
      </c>
      <c r="BM134" s="14" t="s">
        <v>532</v>
      </c>
    </row>
    <row r="135" spans="2:65" s="10" customFormat="1" ht="22.5" customHeight="1" x14ac:dyDescent="0.3">
      <c r="B135" s="170"/>
      <c r="C135" s="171"/>
      <c r="D135" s="171"/>
      <c r="E135" s="172" t="s">
        <v>146</v>
      </c>
      <c r="F135" s="253" t="s">
        <v>533</v>
      </c>
      <c r="G135" s="254"/>
      <c r="H135" s="254"/>
      <c r="I135" s="254"/>
      <c r="J135" s="171"/>
      <c r="K135" s="173">
        <v>6</v>
      </c>
      <c r="L135" s="171"/>
      <c r="M135" s="171"/>
      <c r="N135" s="171"/>
      <c r="O135" s="171"/>
      <c r="P135" s="171"/>
      <c r="Q135" s="171"/>
      <c r="R135" s="174"/>
      <c r="T135" s="175"/>
      <c r="U135" s="171"/>
      <c r="V135" s="171"/>
      <c r="W135" s="171"/>
      <c r="X135" s="171"/>
      <c r="Y135" s="171"/>
      <c r="Z135" s="171"/>
      <c r="AA135" s="176"/>
      <c r="AT135" s="177" t="s">
        <v>196</v>
      </c>
      <c r="AU135" s="177" t="s">
        <v>145</v>
      </c>
      <c r="AV135" s="10" t="s">
        <v>145</v>
      </c>
      <c r="AW135" s="10" t="s">
        <v>38</v>
      </c>
      <c r="AX135" s="10" t="s">
        <v>80</v>
      </c>
      <c r="AY135" s="177" t="s">
        <v>188</v>
      </c>
    </row>
    <row r="136" spans="2:65" s="1" customFormat="1" ht="31.5" customHeight="1" x14ac:dyDescent="0.3">
      <c r="B136" s="31"/>
      <c r="C136" s="163" t="s">
        <v>219</v>
      </c>
      <c r="D136" s="163" t="s">
        <v>189</v>
      </c>
      <c r="E136" s="164" t="s">
        <v>228</v>
      </c>
      <c r="F136" s="249" t="s">
        <v>229</v>
      </c>
      <c r="G136" s="250"/>
      <c r="H136" s="250"/>
      <c r="I136" s="250"/>
      <c r="J136" s="165" t="s">
        <v>230</v>
      </c>
      <c r="K136" s="166">
        <v>10.8</v>
      </c>
      <c r="L136" s="251">
        <v>0</v>
      </c>
      <c r="M136" s="250"/>
      <c r="N136" s="252">
        <f>ROUND(L136*K136,2)</f>
        <v>0</v>
      </c>
      <c r="O136" s="250"/>
      <c r="P136" s="250"/>
      <c r="Q136" s="250"/>
      <c r="R136" s="33"/>
      <c r="T136" s="167" t="s">
        <v>21</v>
      </c>
      <c r="U136" s="40" t="s">
        <v>45</v>
      </c>
      <c r="V136" s="32"/>
      <c r="W136" s="168">
        <f>V136*K136</f>
        <v>0</v>
      </c>
      <c r="X136" s="168">
        <v>0</v>
      </c>
      <c r="Y136" s="168">
        <f>X136*K136</f>
        <v>0</v>
      </c>
      <c r="Z136" s="168">
        <v>0</v>
      </c>
      <c r="AA136" s="169">
        <f>Z136*K136</f>
        <v>0</v>
      </c>
      <c r="AR136" s="14" t="s">
        <v>193</v>
      </c>
      <c r="AT136" s="14" t="s">
        <v>189</v>
      </c>
      <c r="AU136" s="14" t="s">
        <v>145</v>
      </c>
      <c r="AY136" s="14" t="s">
        <v>188</v>
      </c>
      <c r="BE136" s="106">
        <f>IF(U136="základní",N136,0)</f>
        <v>0</v>
      </c>
      <c r="BF136" s="106">
        <f>IF(U136="snížená",N136,0)</f>
        <v>0</v>
      </c>
      <c r="BG136" s="106">
        <f>IF(U136="zákl. přenesená",N136,0)</f>
        <v>0</v>
      </c>
      <c r="BH136" s="106">
        <f>IF(U136="sníž. přenesená",N136,0)</f>
        <v>0</v>
      </c>
      <c r="BI136" s="106">
        <f>IF(U136="nulová",N136,0)</f>
        <v>0</v>
      </c>
      <c r="BJ136" s="14" t="s">
        <v>23</v>
      </c>
      <c r="BK136" s="106">
        <f>ROUND(L136*K136,2)</f>
        <v>0</v>
      </c>
      <c r="BL136" s="14" t="s">
        <v>193</v>
      </c>
      <c r="BM136" s="14" t="s">
        <v>534</v>
      </c>
    </row>
    <row r="137" spans="2:65" s="10" customFormat="1" ht="22.5" customHeight="1" x14ac:dyDescent="0.3">
      <c r="B137" s="170"/>
      <c r="C137" s="171"/>
      <c r="D137" s="171"/>
      <c r="E137" s="172" t="s">
        <v>21</v>
      </c>
      <c r="F137" s="253" t="s">
        <v>232</v>
      </c>
      <c r="G137" s="254"/>
      <c r="H137" s="254"/>
      <c r="I137" s="254"/>
      <c r="J137" s="171"/>
      <c r="K137" s="173">
        <v>10.8</v>
      </c>
      <c r="L137" s="171"/>
      <c r="M137" s="171"/>
      <c r="N137" s="171"/>
      <c r="O137" s="171"/>
      <c r="P137" s="171"/>
      <c r="Q137" s="171"/>
      <c r="R137" s="174"/>
      <c r="T137" s="175"/>
      <c r="U137" s="171"/>
      <c r="V137" s="171"/>
      <c r="W137" s="171"/>
      <c r="X137" s="171"/>
      <c r="Y137" s="171"/>
      <c r="Z137" s="171"/>
      <c r="AA137" s="176"/>
      <c r="AT137" s="177" t="s">
        <v>196</v>
      </c>
      <c r="AU137" s="177" t="s">
        <v>145</v>
      </c>
      <c r="AV137" s="10" t="s">
        <v>145</v>
      </c>
      <c r="AW137" s="10" t="s">
        <v>38</v>
      </c>
      <c r="AX137" s="10" t="s">
        <v>80</v>
      </c>
      <c r="AY137" s="177" t="s">
        <v>188</v>
      </c>
    </row>
    <row r="138" spans="2:65" s="1" customFormat="1" ht="31.5" customHeight="1" x14ac:dyDescent="0.3">
      <c r="B138" s="31"/>
      <c r="C138" s="163" t="s">
        <v>223</v>
      </c>
      <c r="D138" s="163" t="s">
        <v>189</v>
      </c>
      <c r="E138" s="164" t="s">
        <v>428</v>
      </c>
      <c r="F138" s="249" t="s">
        <v>429</v>
      </c>
      <c r="G138" s="250"/>
      <c r="H138" s="250"/>
      <c r="I138" s="250"/>
      <c r="J138" s="165" t="s">
        <v>208</v>
      </c>
      <c r="K138" s="166">
        <v>40</v>
      </c>
      <c r="L138" s="251">
        <v>0</v>
      </c>
      <c r="M138" s="250"/>
      <c r="N138" s="252">
        <f>ROUND(L138*K138,2)</f>
        <v>0</v>
      </c>
      <c r="O138" s="250"/>
      <c r="P138" s="250"/>
      <c r="Q138" s="250"/>
      <c r="R138" s="33"/>
      <c r="T138" s="167" t="s">
        <v>21</v>
      </c>
      <c r="U138" s="40" t="s">
        <v>45</v>
      </c>
      <c r="V138" s="32"/>
      <c r="W138" s="168">
        <f>V138*K138</f>
        <v>0</v>
      </c>
      <c r="X138" s="168">
        <v>0</v>
      </c>
      <c r="Y138" s="168">
        <f>X138*K138</f>
        <v>0</v>
      </c>
      <c r="Z138" s="168">
        <v>0</v>
      </c>
      <c r="AA138" s="169">
        <f>Z138*K138</f>
        <v>0</v>
      </c>
      <c r="AR138" s="14" t="s">
        <v>193</v>
      </c>
      <c r="AT138" s="14" t="s">
        <v>189</v>
      </c>
      <c r="AU138" s="14" t="s">
        <v>145</v>
      </c>
      <c r="AY138" s="14" t="s">
        <v>188</v>
      </c>
      <c r="BE138" s="106">
        <f>IF(U138="základní",N138,0)</f>
        <v>0</v>
      </c>
      <c r="BF138" s="106">
        <f>IF(U138="snížená",N138,0)</f>
        <v>0</v>
      </c>
      <c r="BG138" s="106">
        <f>IF(U138="zákl. přenesená",N138,0)</f>
        <v>0</v>
      </c>
      <c r="BH138" s="106">
        <f>IF(U138="sníž. přenesená",N138,0)</f>
        <v>0</v>
      </c>
      <c r="BI138" s="106">
        <f>IF(U138="nulová",N138,0)</f>
        <v>0</v>
      </c>
      <c r="BJ138" s="14" t="s">
        <v>23</v>
      </c>
      <c r="BK138" s="106">
        <f>ROUND(L138*K138,2)</f>
        <v>0</v>
      </c>
      <c r="BL138" s="14" t="s">
        <v>193</v>
      </c>
      <c r="BM138" s="14" t="s">
        <v>535</v>
      </c>
    </row>
    <row r="139" spans="2:65" s="10" customFormat="1" ht="22.5" customHeight="1" x14ac:dyDescent="0.3">
      <c r="B139" s="170"/>
      <c r="C139" s="171"/>
      <c r="D139" s="171"/>
      <c r="E139" s="172" t="s">
        <v>394</v>
      </c>
      <c r="F139" s="253" t="s">
        <v>536</v>
      </c>
      <c r="G139" s="254"/>
      <c r="H139" s="254"/>
      <c r="I139" s="254"/>
      <c r="J139" s="171"/>
      <c r="K139" s="173">
        <v>40</v>
      </c>
      <c r="L139" s="171"/>
      <c r="M139" s="171"/>
      <c r="N139" s="171"/>
      <c r="O139" s="171"/>
      <c r="P139" s="171"/>
      <c r="Q139" s="171"/>
      <c r="R139" s="174"/>
      <c r="T139" s="175"/>
      <c r="U139" s="171"/>
      <c r="V139" s="171"/>
      <c r="W139" s="171"/>
      <c r="X139" s="171"/>
      <c r="Y139" s="171"/>
      <c r="Z139" s="171"/>
      <c r="AA139" s="176"/>
      <c r="AT139" s="177" t="s">
        <v>196</v>
      </c>
      <c r="AU139" s="177" t="s">
        <v>145</v>
      </c>
      <c r="AV139" s="10" t="s">
        <v>145</v>
      </c>
      <c r="AW139" s="10" t="s">
        <v>38</v>
      </c>
      <c r="AX139" s="10" t="s">
        <v>80</v>
      </c>
      <c r="AY139" s="177" t="s">
        <v>188</v>
      </c>
    </row>
    <row r="140" spans="2:65" s="1" customFormat="1" ht="31.5" customHeight="1" x14ac:dyDescent="0.3">
      <c r="B140" s="31"/>
      <c r="C140" s="163" t="s">
        <v>227</v>
      </c>
      <c r="D140" s="163" t="s">
        <v>189</v>
      </c>
      <c r="E140" s="164" t="s">
        <v>234</v>
      </c>
      <c r="F140" s="249" t="s">
        <v>235</v>
      </c>
      <c r="G140" s="250"/>
      <c r="H140" s="250"/>
      <c r="I140" s="250"/>
      <c r="J140" s="165" t="s">
        <v>192</v>
      </c>
      <c r="K140" s="166">
        <v>31</v>
      </c>
      <c r="L140" s="251">
        <v>0</v>
      </c>
      <c r="M140" s="250"/>
      <c r="N140" s="252">
        <f>ROUND(L140*K140,2)</f>
        <v>0</v>
      </c>
      <c r="O140" s="250"/>
      <c r="P140" s="250"/>
      <c r="Q140" s="250"/>
      <c r="R140" s="33"/>
      <c r="T140" s="167" t="s">
        <v>21</v>
      </c>
      <c r="U140" s="40" t="s">
        <v>45</v>
      </c>
      <c r="V140" s="32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14" t="s">
        <v>193</v>
      </c>
      <c r="AT140" s="14" t="s">
        <v>189</v>
      </c>
      <c r="AU140" s="14" t="s">
        <v>145</v>
      </c>
      <c r="AY140" s="14" t="s">
        <v>188</v>
      </c>
      <c r="BE140" s="106">
        <f>IF(U140="základní",N140,0)</f>
        <v>0</v>
      </c>
      <c r="BF140" s="106">
        <f>IF(U140="snížená",N140,0)</f>
        <v>0</v>
      </c>
      <c r="BG140" s="106">
        <f>IF(U140="zákl. přenesená",N140,0)</f>
        <v>0</v>
      </c>
      <c r="BH140" s="106">
        <f>IF(U140="sníž. přenesená",N140,0)</f>
        <v>0</v>
      </c>
      <c r="BI140" s="106">
        <f>IF(U140="nulová",N140,0)</f>
        <v>0</v>
      </c>
      <c r="BJ140" s="14" t="s">
        <v>23</v>
      </c>
      <c r="BK140" s="106">
        <f>ROUND(L140*K140,2)</f>
        <v>0</v>
      </c>
      <c r="BL140" s="14" t="s">
        <v>193</v>
      </c>
      <c r="BM140" s="14" t="s">
        <v>537</v>
      </c>
    </row>
    <row r="141" spans="2:65" s="10" customFormat="1" ht="22.5" customHeight="1" x14ac:dyDescent="0.3">
      <c r="B141" s="170"/>
      <c r="C141" s="171"/>
      <c r="D141" s="171"/>
      <c r="E141" s="172" t="s">
        <v>21</v>
      </c>
      <c r="F141" s="253" t="s">
        <v>504</v>
      </c>
      <c r="G141" s="254"/>
      <c r="H141" s="254"/>
      <c r="I141" s="254"/>
      <c r="J141" s="171"/>
      <c r="K141" s="173">
        <v>31</v>
      </c>
      <c r="L141" s="171"/>
      <c r="M141" s="171"/>
      <c r="N141" s="171"/>
      <c r="O141" s="171"/>
      <c r="P141" s="171"/>
      <c r="Q141" s="171"/>
      <c r="R141" s="174"/>
      <c r="T141" s="175"/>
      <c r="U141" s="171"/>
      <c r="V141" s="171"/>
      <c r="W141" s="171"/>
      <c r="X141" s="171"/>
      <c r="Y141" s="171"/>
      <c r="Z141" s="171"/>
      <c r="AA141" s="176"/>
      <c r="AT141" s="177" t="s">
        <v>196</v>
      </c>
      <c r="AU141" s="177" t="s">
        <v>145</v>
      </c>
      <c r="AV141" s="10" t="s">
        <v>145</v>
      </c>
      <c r="AW141" s="10" t="s">
        <v>38</v>
      </c>
      <c r="AX141" s="10" t="s">
        <v>80</v>
      </c>
      <c r="AY141" s="177" t="s">
        <v>188</v>
      </c>
    </row>
    <row r="142" spans="2:65" s="1" customFormat="1" ht="22.5" customHeight="1" x14ac:dyDescent="0.3">
      <c r="B142" s="31"/>
      <c r="C142" s="163" t="s">
        <v>233</v>
      </c>
      <c r="D142" s="163" t="s">
        <v>189</v>
      </c>
      <c r="E142" s="164" t="s">
        <v>367</v>
      </c>
      <c r="F142" s="249" t="s">
        <v>368</v>
      </c>
      <c r="G142" s="250"/>
      <c r="H142" s="250"/>
      <c r="I142" s="250"/>
      <c r="J142" s="165" t="s">
        <v>192</v>
      </c>
      <c r="K142" s="166">
        <v>31</v>
      </c>
      <c r="L142" s="251">
        <v>0</v>
      </c>
      <c r="M142" s="250"/>
      <c r="N142" s="252">
        <f>ROUND(L142*K142,2)</f>
        <v>0</v>
      </c>
      <c r="O142" s="250"/>
      <c r="P142" s="250"/>
      <c r="Q142" s="250"/>
      <c r="R142" s="33"/>
      <c r="T142" s="167" t="s">
        <v>21</v>
      </c>
      <c r="U142" s="40" t="s">
        <v>45</v>
      </c>
      <c r="V142" s="32"/>
      <c r="W142" s="168">
        <f>V142*K142</f>
        <v>0</v>
      </c>
      <c r="X142" s="168">
        <v>0</v>
      </c>
      <c r="Y142" s="168">
        <f>X142*K142</f>
        <v>0</v>
      </c>
      <c r="Z142" s="168">
        <v>0</v>
      </c>
      <c r="AA142" s="169">
        <f>Z142*K142</f>
        <v>0</v>
      </c>
      <c r="AR142" s="14" t="s">
        <v>193</v>
      </c>
      <c r="AT142" s="14" t="s">
        <v>189</v>
      </c>
      <c r="AU142" s="14" t="s">
        <v>145</v>
      </c>
      <c r="AY142" s="14" t="s">
        <v>188</v>
      </c>
      <c r="BE142" s="106">
        <f>IF(U142="základní",N142,0)</f>
        <v>0</v>
      </c>
      <c r="BF142" s="106">
        <f>IF(U142="snížená",N142,0)</f>
        <v>0</v>
      </c>
      <c r="BG142" s="106">
        <f>IF(U142="zákl. přenesená",N142,0)</f>
        <v>0</v>
      </c>
      <c r="BH142" s="106">
        <f>IF(U142="sníž. přenesená",N142,0)</f>
        <v>0</v>
      </c>
      <c r="BI142" s="106">
        <f>IF(U142="nulová",N142,0)</f>
        <v>0</v>
      </c>
      <c r="BJ142" s="14" t="s">
        <v>23</v>
      </c>
      <c r="BK142" s="106">
        <f>ROUND(L142*K142,2)</f>
        <v>0</v>
      </c>
      <c r="BL142" s="14" t="s">
        <v>193</v>
      </c>
      <c r="BM142" s="14" t="s">
        <v>538</v>
      </c>
    </row>
    <row r="143" spans="2:65" s="10" customFormat="1" ht="22.5" customHeight="1" x14ac:dyDescent="0.3">
      <c r="B143" s="170"/>
      <c r="C143" s="171"/>
      <c r="D143" s="171"/>
      <c r="E143" s="172" t="s">
        <v>21</v>
      </c>
      <c r="F143" s="253" t="s">
        <v>504</v>
      </c>
      <c r="G143" s="254"/>
      <c r="H143" s="254"/>
      <c r="I143" s="254"/>
      <c r="J143" s="171"/>
      <c r="K143" s="173">
        <v>31</v>
      </c>
      <c r="L143" s="171"/>
      <c r="M143" s="171"/>
      <c r="N143" s="171"/>
      <c r="O143" s="171"/>
      <c r="P143" s="171"/>
      <c r="Q143" s="171"/>
      <c r="R143" s="174"/>
      <c r="T143" s="175"/>
      <c r="U143" s="171"/>
      <c r="V143" s="171"/>
      <c r="W143" s="171"/>
      <c r="X143" s="171"/>
      <c r="Y143" s="171"/>
      <c r="Z143" s="171"/>
      <c r="AA143" s="176"/>
      <c r="AT143" s="177" t="s">
        <v>196</v>
      </c>
      <c r="AU143" s="177" t="s">
        <v>145</v>
      </c>
      <c r="AV143" s="10" t="s">
        <v>145</v>
      </c>
      <c r="AW143" s="10" t="s">
        <v>38</v>
      </c>
      <c r="AX143" s="10" t="s">
        <v>80</v>
      </c>
      <c r="AY143" s="177" t="s">
        <v>188</v>
      </c>
    </row>
    <row r="144" spans="2:65" s="1" customFormat="1" ht="22.5" customHeight="1" x14ac:dyDescent="0.3">
      <c r="B144" s="31"/>
      <c r="C144" s="163" t="s">
        <v>28</v>
      </c>
      <c r="D144" s="163" t="s">
        <v>189</v>
      </c>
      <c r="E144" s="164" t="s">
        <v>238</v>
      </c>
      <c r="F144" s="249" t="s">
        <v>239</v>
      </c>
      <c r="G144" s="250"/>
      <c r="H144" s="250"/>
      <c r="I144" s="250"/>
      <c r="J144" s="165" t="s">
        <v>192</v>
      </c>
      <c r="K144" s="166">
        <v>3</v>
      </c>
      <c r="L144" s="251">
        <v>0</v>
      </c>
      <c r="M144" s="250"/>
      <c r="N144" s="252">
        <f>ROUND(L144*K144,2)</f>
        <v>0</v>
      </c>
      <c r="O144" s="250"/>
      <c r="P144" s="250"/>
      <c r="Q144" s="250"/>
      <c r="R144" s="33"/>
      <c r="T144" s="167" t="s">
        <v>21</v>
      </c>
      <c r="U144" s="40" t="s">
        <v>45</v>
      </c>
      <c r="V144" s="32"/>
      <c r="W144" s="168">
        <f>V144*K144</f>
        <v>0</v>
      </c>
      <c r="X144" s="168">
        <v>0</v>
      </c>
      <c r="Y144" s="168">
        <f>X144*K144</f>
        <v>0</v>
      </c>
      <c r="Z144" s="168">
        <v>0</v>
      </c>
      <c r="AA144" s="169">
        <f>Z144*K144</f>
        <v>0</v>
      </c>
      <c r="AR144" s="14" t="s">
        <v>193</v>
      </c>
      <c r="AT144" s="14" t="s">
        <v>189</v>
      </c>
      <c r="AU144" s="14" t="s">
        <v>145</v>
      </c>
      <c r="AY144" s="14" t="s">
        <v>188</v>
      </c>
      <c r="BE144" s="106">
        <f>IF(U144="základní",N144,0)</f>
        <v>0</v>
      </c>
      <c r="BF144" s="106">
        <f>IF(U144="snížená",N144,0)</f>
        <v>0</v>
      </c>
      <c r="BG144" s="106">
        <f>IF(U144="zákl. přenesená",N144,0)</f>
        <v>0</v>
      </c>
      <c r="BH144" s="106">
        <f>IF(U144="sníž. přenesená",N144,0)</f>
        <v>0</v>
      </c>
      <c r="BI144" s="106">
        <f>IF(U144="nulová",N144,0)</f>
        <v>0</v>
      </c>
      <c r="BJ144" s="14" t="s">
        <v>23</v>
      </c>
      <c r="BK144" s="106">
        <f>ROUND(L144*K144,2)</f>
        <v>0</v>
      </c>
      <c r="BL144" s="14" t="s">
        <v>193</v>
      </c>
      <c r="BM144" s="14" t="s">
        <v>539</v>
      </c>
    </row>
    <row r="145" spans="2:65" s="10" customFormat="1" ht="22.5" customHeight="1" x14ac:dyDescent="0.3">
      <c r="B145" s="170"/>
      <c r="C145" s="171"/>
      <c r="D145" s="171"/>
      <c r="E145" s="172" t="s">
        <v>21</v>
      </c>
      <c r="F145" s="253" t="s">
        <v>540</v>
      </c>
      <c r="G145" s="254"/>
      <c r="H145" s="254"/>
      <c r="I145" s="254"/>
      <c r="J145" s="171"/>
      <c r="K145" s="173">
        <v>3</v>
      </c>
      <c r="L145" s="171"/>
      <c r="M145" s="171"/>
      <c r="N145" s="171"/>
      <c r="O145" s="171"/>
      <c r="P145" s="171"/>
      <c r="Q145" s="171"/>
      <c r="R145" s="174"/>
      <c r="T145" s="175"/>
      <c r="U145" s="171"/>
      <c r="V145" s="171"/>
      <c r="W145" s="171"/>
      <c r="X145" s="171"/>
      <c r="Y145" s="171"/>
      <c r="Z145" s="171"/>
      <c r="AA145" s="176"/>
      <c r="AT145" s="177" t="s">
        <v>196</v>
      </c>
      <c r="AU145" s="177" t="s">
        <v>145</v>
      </c>
      <c r="AV145" s="10" t="s">
        <v>145</v>
      </c>
      <c r="AW145" s="10" t="s">
        <v>38</v>
      </c>
      <c r="AX145" s="10" t="s">
        <v>80</v>
      </c>
      <c r="AY145" s="177" t="s">
        <v>188</v>
      </c>
    </row>
    <row r="146" spans="2:65" s="9" customFormat="1" ht="29.85" customHeight="1" x14ac:dyDescent="0.3">
      <c r="B146" s="152"/>
      <c r="C146" s="153"/>
      <c r="D146" s="162" t="s">
        <v>405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64">
        <f>BK146</f>
        <v>0</v>
      </c>
      <c r="O146" s="265"/>
      <c r="P146" s="265"/>
      <c r="Q146" s="265"/>
      <c r="R146" s="155"/>
      <c r="T146" s="156"/>
      <c r="U146" s="153"/>
      <c r="V146" s="153"/>
      <c r="W146" s="157">
        <f>SUM(W147:W150)</f>
        <v>0</v>
      </c>
      <c r="X146" s="153"/>
      <c r="Y146" s="157">
        <f>SUM(Y147:Y150)</f>
        <v>1.5679019999999999</v>
      </c>
      <c r="Z146" s="153"/>
      <c r="AA146" s="158">
        <f>SUM(AA147:AA150)</f>
        <v>0</v>
      </c>
      <c r="AR146" s="159" t="s">
        <v>23</v>
      </c>
      <c r="AT146" s="160" t="s">
        <v>79</v>
      </c>
      <c r="AU146" s="160" t="s">
        <v>23</v>
      </c>
      <c r="AY146" s="159" t="s">
        <v>188</v>
      </c>
      <c r="BK146" s="161">
        <f>SUM(BK147:BK150)</f>
        <v>0</v>
      </c>
    </row>
    <row r="147" spans="2:65" s="1" customFormat="1" ht="31.5" customHeight="1" x14ac:dyDescent="0.3">
      <c r="B147" s="31"/>
      <c r="C147" s="163" t="s">
        <v>242</v>
      </c>
      <c r="D147" s="163" t="s">
        <v>189</v>
      </c>
      <c r="E147" s="164" t="s">
        <v>446</v>
      </c>
      <c r="F147" s="249" t="s">
        <v>447</v>
      </c>
      <c r="G147" s="250"/>
      <c r="H147" s="250"/>
      <c r="I147" s="250"/>
      <c r="J147" s="165" t="s">
        <v>208</v>
      </c>
      <c r="K147" s="166">
        <v>0.45</v>
      </c>
      <c r="L147" s="251">
        <v>0</v>
      </c>
      <c r="M147" s="250"/>
      <c r="N147" s="252">
        <f>ROUND(L147*K147,2)</f>
        <v>0</v>
      </c>
      <c r="O147" s="250"/>
      <c r="P147" s="250"/>
      <c r="Q147" s="250"/>
      <c r="R147" s="33"/>
      <c r="T147" s="167" t="s">
        <v>21</v>
      </c>
      <c r="U147" s="40" t="s">
        <v>45</v>
      </c>
      <c r="V147" s="32"/>
      <c r="W147" s="168">
        <f>V147*K147</f>
        <v>0</v>
      </c>
      <c r="X147" s="168">
        <v>1.98</v>
      </c>
      <c r="Y147" s="168">
        <f>X147*K147</f>
        <v>0.89100000000000001</v>
      </c>
      <c r="Z147" s="168">
        <v>0</v>
      </c>
      <c r="AA147" s="169">
        <f>Z147*K147</f>
        <v>0</v>
      </c>
      <c r="AR147" s="14" t="s">
        <v>193</v>
      </c>
      <c r="AT147" s="14" t="s">
        <v>189</v>
      </c>
      <c r="AU147" s="14" t="s">
        <v>145</v>
      </c>
      <c r="AY147" s="14" t="s">
        <v>188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4" t="s">
        <v>23</v>
      </c>
      <c r="BK147" s="106">
        <f>ROUND(L147*K147,2)</f>
        <v>0</v>
      </c>
      <c r="BL147" s="14" t="s">
        <v>193</v>
      </c>
      <c r="BM147" s="14" t="s">
        <v>541</v>
      </c>
    </row>
    <row r="148" spans="2:65" s="10" customFormat="1" ht="22.5" customHeight="1" x14ac:dyDescent="0.3">
      <c r="B148" s="170"/>
      <c r="C148" s="171"/>
      <c r="D148" s="171"/>
      <c r="E148" s="172" t="s">
        <v>21</v>
      </c>
      <c r="F148" s="253" t="s">
        <v>542</v>
      </c>
      <c r="G148" s="254"/>
      <c r="H148" s="254"/>
      <c r="I148" s="254"/>
      <c r="J148" s="171"/>
      <c r="K148" s="173">
        <v>0.45</v>
      </c>
      <c r="L148" s="171"/>
      <c r="M148" s="171"/>
      <c r="N148" s="171"/>
      <c r="O148" s="171"/>
      <c r="P148" s="171"/>
      <c r="Q148" s="171"/>
      <c r="R148" s="174"/>
      <c r="T148" s="175"/>
      <c r="U148" s="171"/>
      <c r="V148" s="171"/>
      <c r="W148" s="171"/>
      <c r="X148" s="171"/>
      <c r="Y148" s="171"/>
      <c r="Z148" s="171"/>
      <c r="AA148" s="176"/>
      <c r="AT148" s="177" t="s">
        <v>196</v>
      </c>
      <c r="AU148" s="177" t="s">
        <v>145</v>
      </c>
      <c r="AV148" s="10" t="s">
        <v>145</v>
      </c>
      <c r="AW148" s="10" t="s">
        <v>38</v>
      </c>
      <c r="AX148" s="10" t="s">
        <v>80</v>
      </c>
      <c r="AY148" s="177" t="s">
        <v>188</v>
      </c>
    </row>
    <row r="149" spans="2:65" s="1" customFormat="1" ht="22.5" customHeight="1" x14ac:dyDescent="0.3">
      <c r="B149" s="31"/>
      <c r="C149" s="163" t="s">
        <v>247</v>
      </c>
      <c r="D149" s="163" t="s">
        <v>189</v>
      </c>
      <c r="E149" s="164" t="s">
        <v>451</v>
      </c>
      <c r="F149" s="249" t="s">
        <v>452</v>
      </c>
      <c r="G149" s="250"/>
      <c r="H149" s="250"/>
      <c r="I149" s="250"/>
      <c r="J149" s="165" t="s">
        <v>208</v>
      </c>
      <c r="K149" s="166">
        <v>0.3</v>
      </c>
      <c r="L149" s="251">
        <v>0</v>
      </c>
      <c r="M149" s="250"/>
      <c r="N149" s="252">
        <f>ROUND(L149*K149,2)</f>
        <v>0</v>
      </c>
      <c r="O149" s="250"/>
      <c r="P149" s="250"/>
      <c r="Q149" s="250"/>
      <c r="R149" s="33"/>
      <c r="T149" s="167" t="s">
        <v>21</v>
      </c>
      <c r="U149" s="40" t="s">
        <v>45</v>
      </c>
      <c r="V149" s="32"/>
      <c r="W149" s="168">
        <f>V149*K149</f>
        <v>0</v>
      </c>
      <c r="X149" s="168">
        <v>2.2563399999999998</v>
      </c>
      <c r="Y149" s="168">
        <f>X149*K149</f>
        <v>0.67690199999999989</v>
      </c>
      <c r="Z149" s="168">
        <v>0</v>
      </c>
      <c r="AA149" s="169">
        <f>Z149*K149</f>
        <v>0</v>
      </c>
      <c r="AR149" s="14" t="s">
        <v>193</v>
      </c>
      <c r="AT149" s="14" t="s">
        <v>189</v>
      </c>
      <c r="AU149" s="14" t="s">
        <v>145</v>
      </c>
      <c r="AY149" s="14" t="s">
        <v>188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4" t="s">
        <v>23</v>
      </c>
      <c r="BK149" s="106">
        <f>ROUND(L149*K149,2)</f>
        <v>0</v>
      </c>
      <c r="BL149" s="14" t="s">
        <v>193</v>
      </c>
      <c r="BM149" s="14" t="s">
        <v>543</v>
      </c>
    </row>
    <row r="150" spans="2:65" s="10" customFormat="1" ht="22.5" customHeight="1" x14ac:dyDescent="0.3">
      <c r="B150" s="170"/>
      <c r="C150" s="171"/>
      <c r="D150" s="171"/>
      <c r="E150" s="172" t="s">
        <v>21</v>
      </c>
      <c r="F150" s="253" t="s">
        <v>544</v>
      </c>
      <c r="G150" s="254"/>
      <c r="H150" s="254"/>
      <c r="I150" s="254"/>
      <c r="J150" s="171"/>
      <c r="K150" s="173">
        <v>0.3</v>
      </c>
      <c r="L150" s="171"/>
      <c r="M150" s="171"/>
      <c r="N150" s="171"/>
      <c r="O150" s="171"/>
      <c r="P150" s="171"/>
      <c r="Q150" s="171"/>
      <c r="R150" s="174"/>
      <c r="T150" s="175"/>
      <c r="U150" s="171"/>
      <c r="V150" s="171"/>
      <c r="W150" s="171"/>
      <c r="X150" s="171"/>
      <c r="Y150" s="171"/>
      <c r="Z150" s="171"/>
      <c r="AA150" s="176"/>
      <c r="AT150" s="177" t="s">
        <v>196</v>
      </c>
      <c r="AU150" s="177" t="s">
        <v>145</v>
      </c>
      <c r="AV150" s="10" t="s">
        <v>145</v>
      </c>
      <c r="AW150" s="10" t="s">
        <v>38</v>
      </c>
      <c r="AX150" s="10" t="s">
        <v>80</v>
      </c>
      <c r="AY150" s="177" t="s">
        <v>188</v>
      </c>
    </row>
    <row r="151" spans="2:65" s="9" customFormat="1" ht="29.85" customHeight="1" x14ac:dyDescent="0.3">
      <c r="B151" s="152"/>
      <c r="C151" s="153"/>
      <c r="D151" s="162" t="s">
        <v>406</v>
      </c>
      <c r="E151" s="162"/>
      <c r="F151" s="162"/>
      <c r="G151" s="162"/>
      <c r="H151" s="162"/>
      <c r="I151" s="162"/>
      <c r="J151" s="162"/>
      <c r="K151" s="162"/>
      <c r="L151" s="162"/>
      <c r="M151" s="162"/>
      <c r="N151" s="264">
        <f>BK151</f>
        <v>0</v>
      </c>
      <c r="O151" s="265"/>
      <c r="P151" s="265"/>
      <c r="Q151" s="265"/>
      <c r="R151" s="155"/>
      <c r="T151" s="156"/>
      <c r="U151" s="153"/>
      <c r="V151" s="153"/>
      <c r="W151" s="157">
        <f>SUM(W152:W159)</f>
        <v>0</v>
      </c>
      <c r="X151" s="153"/>
      <c r="Y151" s="157">
        <f>SUM(Y152:Y159)</f>
        <v>6.8549882999999996</v>
      </c>
      <c r="Z151" s="153"/>
      <c r="AA151" s="158">
        <f>SUM(AA152:AA159)</f>
        <v>0</v>
      </c>
      <c r="AR151" s="159" t="s">
        <v>23</v>
      </c>
      <c r="AT151" s="160" t="s">
        <v>79</v>
      </c>
      <c r="AU151" s="160" t="s">
        <v>23</v>
      </c>
      <c r="AY151" s="159" t="s">
        <v>188</v>
      </c>
      <c r="BK151" s="161">
        <f>SUM(BK152:BK159)</f>
        <v>0</v>
      </c>
    </row>
    <row r="152" spans="2:65" s="1" customFormat="1" ht="22.5" customHeight="1" x14ac:dyDescent="0.3">
      <c r="B152" s="31"/>
      <c r="C152" s="163" t="s">
        <v>251</v>
      </c>
      <c r="D152" s="163" t="s">
        <v>189</v>
      </c>
      <c r="E152" s="164" t="s">
        <v>459</v>
      </c>
      <c r="F152" s="249" t="s">
        <v>460</v>
      </c>
      <c r="G152" s="250"/>
      <c r="H152" s="250"/>
      <c r="I152" s="250"/>
      <c r="J152" s="165" t="s">
        <v>208</v>
      </c>
      <c r="K152" s="166">
        <v>3</v>
      </c>
      <c r="L152" s="251">
        <v>0</v>
      </c>
      <c r="M152" s="250"/>
      <c r="N152" s="252">
        <f>ROUND(L152*K152,2)</f>
        <v>0</v>
      </c>
      <c r="O152" s="250"/>
      <c r="P152" s="250"/>
      <c r="Q152" s="250"/>
      <c r="R152" s="33"/>
      <c r="T152" s="167" t="s">
        <v>21</v>
      </c>
      <c r="U152" s="40" t="s">
        <v>45</v>
      </c>
      <c r="V152" s="32"/>
      <c r="W152" s="168">
        <f>V152*K152</f>
        <v>0</v>
      </c>
      <c r="X152" s="168">
        <v>2.2563399999999998</v>
      </c>
      <c r="Y152" s="168">
        <f>X152*K152</f>
        <v>6.7690199999999994</v>
      </c>
      <c r="Z152" s="168">
        <v>0</v>
      </c>
      <c r="AA152" s="169">
        <f>Z152*K152</f>
        <v>0</v>
      </c>
      <c r="AR152" s="14" t="s">
        <v>193</v>
      </c>
      <c r="AT152" s="14" t="s">
        <v>189</v>
      </c>
      <c r="AU152" s="14" t="s">
        <v>145</v>
      </c>
      <c r="AY152" s="14" t="s">
        <v>188</v>
      </c>
      <c r="BE152" s="106">
        <f>IF(U152="základní",N152,0)</f>
        <v>0</v>
      </c>
      <c r="BF152" s="106">
        <f>IF(U152="snížená",N152,0)</f>
        <v>0</v>
      </c>
      <c r="BG152" s="106">
        <f>IF(U152="zákl. přenesená",N152,0)</f>
        <v>0</v>
      </c>
      <c r="BH152" s="106">
        <f>IF(U152="sníž. přenesená",N152,0)</f>
        <v>0</v>
      </c>
      <c r="BI152" s="106">
        <f>IF(U152="nulová",N152,0)</f>
        <v>0</v>
      </c>
      <c r="BJ152" s="14" t="s">
        <v>23</v>
      </c>
      <c r="BK152" s="106">
        <f>ROUND(L152*K152,2)</f>
        <v>0</v>
      </c>
      <c r="BL152" s="14" t="s">
        <v>193</v>
      </c>
      <c r="BM152" s="14" t="s">
        <v>545</v>
      </c>
    </row>
    <row r="153" spans="2:65" s="10" customFormat="1" ht="22.5" customHeight="1" x14ac:dyDescent="0.3">
      <c r="B153" s="170"/>
      <c r="C153" s="171"/>
      <c r="D153" s="171"/>
      <c r="E153" s="172" t="s">
        <v>21</v>
      </c>
      <c r="F153" s="253" t="s">
        <v>546</v>
      </c>
      <c r="G153" s="254"/>
      <c r="H153" s="254"/>
      <c r="I153" s="254"/>
      <c r="J153" s="171"/>
      <c r="K153" s="173">
        <v>3</v>
      </c>
      <c r="L153" s="171"/>
      <c r="M153" s="171"/>
      <c r="N153" s="171"/>
      <c r="O153" s="171"/>
      <c r="P153" s="171"/>
      <c r="Q153" s="171"/>
      <c r="R153" s="174"/>
      <c r="T153" s="175"/>
      <c r="U153" s="171"/>
      <c r="V153" s="171"/>
      <c r="W153" s="171"/>
      <c r="X153" s="171"/>
      <c r="Y153" s="171"/>
      <c r="Z153" s="171"/>
      <c r="AA153" s="176"/>
      <c r="AT153" s="177" t="s">
        <v>196</v>
      </c>
      <c r="AU153" s="177" t="s">
        <v>145</v>
      </c>
      <c r="AV153" s="10" t="s">
        <v>145</v>
      </c>
      <c r="AW153" s="10" t="s">
        <v>38</v>
      </c>
      <c r="AX153" s="10" t="s">
        <v>80</v>
      </c>
      <c r="AY153" s="177" t="s">
        <v>188</v>
      </c>
    </row>
    <row r="154" spans="2:65" s="1" customFormat="1" ht="22.5" customHeight="1" x14ac:dyDescent="0.3">
      <c r="B154" s="31"/>
      <c r="C154" s="163" t="s">
        <v>256</v>
      </c>
      <c r="D154" s="163" t="s">
        <v>189</v>
      </c>
      <c r="E154" s="164" t="s">
        <v>467</v>
      </c>
      <c r="F154" s="249" t="s">
        <v>468</v>
      </c>
      <c r="G154" s="250"/>
      <c r="H154" s="250"/>
      <c r="I154" s="250"/>
      <c r="J154" s="165" t="s">
        <v>192</v>
      </c>
      <c r="K154" s="166">
        <v>15</v>
      </c>
      <c r="L154" s="251">
        <v>0</v>
      </c>
      <c r="M154" s="250"/>
      <c r="N154" s="252">
        <f>ROUND(L154*K154,2)</f>
        <v>0</v>
      </c>
      <c r="O154" s="250"/>
      <c r="P154" s="250"/>
      <c r="Q154" s="250"/>
      <c r="R154" s="33"/>
      <c r="T154" s="167" t="s">
        <v>21</v>
      </c>
      <c r="U154" s="40" t="s">
        <v>45</v>
      </c>
      <c r="V154" s="32"/>
      <c r="W154" s="168">
        <f>V154*K154</f>
        <v>0</v>
      </c>
      <c r="X154" s="168">
        <v>1.8699999999999999E-3</v>
      </c>
      <c r="Y154" s="168">
        <f>X154*K154</f>
        <v>2.8049999999999999E-2</v>
      </c>
      <c r="Z154" s="168">
        <v>0</v>
      </c>
      <c r="AA154" s="169">
        <f>Z154*K154</f>
        <v>0</v>
      </c>
      <c r="AR154" s="14" t="s">
        <v>193</v>
      </c>
      <c r="AT154" s="14" t="s">
        <v>189</v>
      </c>
      <c r="AU154" s="14" t="s">
        <v>145</v>
      </c>
      <c r="AY154" s="14" t="s">
        <v>188</v>
      </c>
      <c r="BE154" s="106">
        <f>IF(U154="základní",N154,0)</f>
        <v>0</v>
      </c>
      <c r="BF154" s="106">
        <f>IF(U154="snížená",N154,0)</f>
        <v>0</v>
      </c>
      <c r="BG154" s="106">
        <f>IF(U154="zákl. přenesená",N154,0)</f>
        <v>0</v>
      </c>
      <c r="BH154" s="106">
        <f>IF(U154="sníž. přenesená",N154,0)</f>
        <v>0</v>
      </c>
      <c r="BI154" s="106">
        <f>IF(U154="nulová",N154,0)</f>
        <v>0</v>
      </c>
      <c r="BJ154" s="14" t="s">
        <v>23</v>
      </c>
      <c r="BK154" s="106">
        <f>ROUND(L154*K154,2)</f>
        <v>0</v>
      </c>
      <c r="BL154" s="14" t="s">
        <v>193</v>
      </c>
      <c r="BM154" s="14" t="s">
        <v>547</v>
      </c>
    </row>
    <row r="155" spans="2:65" s="10" customFormat="1" ht="22.5" customHeight="1" x14ac:dyDescent="0.3">
      <c r="B155" s="170"/>
      <c r="C155" s="171"/>
      <c r="D155" s="171"/>
      <c r="E155" s="172" t="s">
        <v>403</v>
      </c>
      <c r="F155" s="253" t="s">
        <v>548</v>
      </c>
      <c r="G155" s="254"/>
      <c r="H155" s="254"/>
      <c r="I155" s="254"/>
      <c r="J155" s="171"/>
      <c r="K155" s="173">
        <v>15</v>
      </c>
      <c r="L155" s="171"/>
      <c r="M155" s="171"/>
      <c r="N155" s="171"/>
      <c r="O155" s="171"/>
      <c r="P155" s="171"/>
      <c r="Q155" s="171"/>
      <c r="R155" s="174"/>
      <c r="T155" s="175"/>
      <c r="U155" s="171"/>
      <c r="V155" s="171"/>
      <c r="W155" s="171"/>
      <c r="X155" s="171"/>
      <c r="Y155" s="171"/>
      <c r="Z155" s="171"/>
      <c r="AA155" s="176"/>
      <c r="AT155" s="177" t="s">
        <v>196</v>
      </c>
      <c r="AU155" s="177" t="s">
        <v>145</v>
      </c>
      <c r="AV155" s="10" t="s">
        <v>145</v>
      </c>
      <c r="AW155" s="10" t="s">
        <v>38</v>
      </c>
      <c r="AX155" s="10" t="s">
        <v>80</v>
      </c>
      <c r="AY155" s="177" t="s">
        <v>188</v>
      </c>
    </row>
    <row r="156" spans="2:65" s="1" customFormat="1" ht="22.5" customHeight="1" x14ac:dyDescent="0.3">
      <c r="B156" s="31"/>
      <c r="C156" s="163" t="s">
        <v>9</v>
      </c>
      <c r="D156" s="163" t="s">
        <v>189</v>
      </c>
      <c r="E156" s="164" t="s">
        <v>472</v>
      </c>
      <c r="F156" s="249" t="s">
        <v>473</v>
      </c>
      <c r="G156" s="250"/>
      <c r="H156" s="250"/>
      <c r="I156" s="250"/>
      <c r="J156" s="165" t="s">
        <v>192</v>
      </c>
      <c r="K156" s="166">
        <v>15</v>
      </c>
      <c r="L156" s="251">
        <v>0</v>
      </c>
      <c r="M156" s="250"/>
      <c r="N156" s="252">
        <f>ROUND(L156*K156,2)</f>
        <v>0</v>
      </c>
      <c r="O156" s="250"/>
      <c r="P156" s="250"/>
      <c r="Q156" s="250"/>
      <c r="R156" s="33"/>
      <c r="T156" s="167" t="s">
        <v>21</v>
      </c>
      <c r="U156" s="40" t="s">
        <v>45</v>
      </c>
      <c r="V156" s="32"/>
      <c r="W156" s="168">
        <f>V156*K156</f>
        <v>0</v>
      </c>
      <c r="X156" s="168">
        <v>0</v>
      </c>
      <c r="Y156" s="168">
        <f>X156*K156</f>
        <v>0</v>
      </c>
      <c r="Z156" s="168">
        <v>0</v>
      </c>
      <c r="AA156" s="169">
        <f>Z156*K156</f>
        <v>0</v>
      </c>
      <c r="AR156" s="14" t="s">
        <v>193</v>
      </c>
      <c r="AT156" s="14" t="s">
        <v>189</v>
      </c>
      <c r="AU156" s="14" t="s">
        <v>145</v>
      </c>
      <c r="AY156" s="14" t="s">
        <v>188</v>
      </c>
      <c r="BE156" s="106">
        <f>IF(U156="základní",N156,0)</f>
        <v>0</v>
      </c>
      <c r="BF156" s="106">
        <f>IF(U156="snížená",N156,0)</f>
        <v>0</v>
      </c>
      <c r="BG156" s="106">
        <f>IF(U156="zákl. přenesená",N156,0)</f>
        <v>0</v>
      </c>
      <c r="BH156" s="106">
        <f>IF(U156="sníž. přenesená",N156,0)</f>
        <v>0</v>
      </c>
      <c r="BI156" s="106">
        <f>IF(U156="nulová",N156,0)</f>
        <v>0</v>
      </c>
      <c r="BJ156" s="14" t="s">
        <v>23</v>
      </c>
      <c r="BK156" s="106">
        <f>ROUND(L156*K156,2)</f>
        <v>0</v>
      </c>
      <c r="BL156" s="14" t="s">
        <v>193</v>
      </c>
      <c r="BM156" s="14" t="s">
        <v>549</v>
      </c>
    </row>
    <row r="157" spans="2:65" s="10" customFormat="1" ht="22.5" customHeight="1" x14ac:dyDescent="0.3">
      <c r="B157" s="170"/>
      <c r="C157" s="171"/>
      <c r="D157" s="171"/>
      <c r="E157" s="172" t="s">
        <v>21</v>
      </c>
      <c r="F157" s="253" t="s">
        <v>403</v>
      </c>
      <c r="G157" s="254"/>
      <c r="H157" s="254"/>
      <c r="I157" s="254"/>
      <c r="J157" s="171"/>
      <c r="K157" s="173">
        <v>15</v>
      </c>
      <c r="L157" s="171"/>
      <c r="M157" s="171"/>
      <c r="N157" s="171"/>
      <c r="O157" s="171"/>
      <c r="P157" s="171"/>
      <c r="Q157" s="171"/>
      <c r="R157" s="174"/>
      <c r="T157" s="175"/>
      <c r="U157" s="171"/>
      <c r="V157" s="171"/>
      <c r="W157" s="171"/>
      <c r="X157" s="171"/>
      <c r="Y157" s="171"/>
      <c r="Z157" s="171"/>
      <c r="AA157" s="176"/>
      <c r="AT157" s="177" t="s">
        <v>196</v>
      </c>
      <c r="AU157" s="177" t="s">
        <v>145</v>
      </c>
      <c r="AV157" s="10" t="s">
        <v>145</v>
      </c>
      <c r="AW157" s="10" t="s">
        <v>38</v>
      </c>
      <c r="AX157" s="10" t="s">
        <v>80</v>
      </c>
      <c r="AY157" s="177" t="s">
        <v>188</v>
      </c>
    </row>
    <row r="158" spans="2:65" s="1" customFormat="1" ht="22.5" customHeight="1" x14ac:dyDescent="0.3">
      <c r="B158" s="31"/>
      <c r="C158" s="163" t="s">
        <v>266</v>
      </c>
      <c r="D158" s="163" t="s">
        <v>189</v>
      </c>
      <c r="E158" s="164" t="s">
        <v>475</v>
      </c>
      <c r="F158" s="249" t="s">
        <v>476</v>
      </c>
      <c r="G158" s="250"/>
      <c r="H158" s="250"/>
      <c r="I158" s="250"/>
      <c r="J158" s="165" t="s">
        <v>230</v>
      </c>
      <c r="K158" s="166">
        <v>5.5E-2</v>
      </c>
      <c r="L158" s="251">
        <v>0</v>
      </c>
      <c r="M158" s="250"/>
      <c r="N158" s="252">
        <f>ROUND(L158*K158,2)</f>
        <v>0</v>
      </c>
      <c r="O158" s="250"/>
      <c r="P158" s="250"/>
      <c r="Q158" s="250"/>
      <c r="R158" s="33"/>
      <c r="T158" s="167" t="s">
        <v>21</v>
      </c>
      <c r="U158" s="40" t="s">
        <v>45</v>
      </c>
      <c r="V158" s="32"/>
      <c r="W158" s="168">
        <f>V158*K158</f>
        <v>0</v>
      </c>
      <c r="X158" s="168">
        <v>1.0530600000000001</v>
      </c>
      <c r="Y158" s="168">
        <f>X158*K158</f>
        <v>5.7918300000000006E-2</v>
      </c>
      <c r="Z158" s="168">
        <v>0</v>
      </c>
      <c r="AA158" s="169">
        <f>Z158*K158</f>
        <v>0</v>
      </c>
      <c r="AR158" s="14" t="s">
        <v>193</v>
      </c>
      <c r="AT158" s="14" t="s">
        <v>189</v>
      </c>
      <c r="AU158" s="14" t="s">
        <v>145</v>
      </c>
      <c r="AY158" s="14" t="s">
        <v>188</v>
      </c>
      <c r="BE158" s="106">
        <f>IF(U158="základní",N158,0)</f>
        <v>0</v>
      </c>
      <c r="BF158" s="106">
        <f>IF(U158="snížená",N158,0)</f>
        <v>0</v>
      </c>
      <c r="BG158" s="106">
        <f>IF(U158="zákl. přenesená",N158,0)</f>
        <v>0</v>
      </c>
      <c r="BH158" s="106">
        <f>IF(U158="sníž. přenesená",N158,0)</f>
        <v>0</v>
      </c>
      <c r="BI158" s="106">
        <f>IF(U158="nulová",N158,0)</f>
        <v>0</v>
      </c>
      <c r="BJ158" s="14" t="s">
        <v>23</v>
      </c>
      <c r="BK158" s="106">
        <f>ROUND(L158*K158,2)</f>
        <v>0</v>
      </c>
      <c r="BL158" s="14" t="s">
        <v>193</v>
      </c>
      <c r="BM158" s="14" t="s">
        <v>550</v>
      </c>
    </row>
    <row r="159" spans="2:65" s="10" customFormat="1" ht="22.5" customHeight="1" x14ac:dyDescent="0.3">
      <c r="B159" s="170"/>
      <c r="C159" s="171"/>
      <c r="D159" s="171"/>
      <c r="E159" s="172" t="s">
        <v>21</v>
      </c>
      <c r="F159" s="253" t="s">
        <v>551</v>
      </c>
      <c r="G159" s="254"/>
      <c r="H159" s="254"/>
      <c r="I159" s="254"/>
      <c r="J159" s="171"/>
      <c r="K159" s="173">
        <v>5.5E-2</v>
      </c>
      <c r="L159" s="171"/>
      <c r="M159" s="171"/>
      <c r="N159" s="171"/>
      <c r="O159" s="171"/>
      <c r="P159" s="171"/>
      <c r="Q159" s="171"/>
      <c r="R159" s="174"/>
      <c r="T159" s="175"/>
      <c r="U159" s="171"/>
      <c r="V159" s="171"/>
      <c r="W159" s="171"/>
      <c r="X159" s="171"/>
      <c r="Y159" s="171"/>
      <c r="Z159" s="171"/>
      <c r="AA159" s="176"/>
      <c r="AT159" s="177" t="s">
        <v>196</v>
      </c>
      <c r="AU159" s="177" t="s">
        <v>145</v>
      </c>
      <c r="AV159" s="10" t="s">
        <v>145</v>
      </c>
      <c r="AW159" s="10" t="s">
        <v>38</v>
      </c>
      <c r="AX159" s="10" t="s">
        <v>80</v>
      </c>
      <c r="AY159" s="177" t="s">
        <v>188</v>
      </c>
    </row>
    <row r="160" spans="2:65" s="9" customFormat="1" ht="29.85" customHeight="1" x14ac:dyDescent="0.3">
      <c r="B160" s="152"/>
      <c r="C160" s="153"/>
      <c r="D160" s="162" t="s">
        <v>161</v>
      </c>
      <c r="E160" s="162"/>
      <c r="F160" s="162"/>
      <c r="G160" s="162"/>
      <c r="H160" s="162"/>
      <c r="I160" s="162"/>
      <c r="J160" s="162"/>
      <c r="K160" s="162"/>
      <c r="L160" s="162"/>
      <c r="M160" s="162"/>
      <c r="N160" s="264">
        <f>BK160</f>
        <v>0</v>
      </c>
      <c r="O160" s="265"/>
      <c r="P160" s="265"/>
      <c r="Q160" s="265"/>
      <c r="R160" s="155"/>
      <c r="T160" s="156"/>
      <c r="U160" s="153"/>
      <c r="V160" s="153"/>
      <c r="W160" s="157">
        <f>W161</f>
        <v>0</v>
      </c>
      <c r="X160" s="153"/>
      <c r="Y160" s="157">
        <f>Y161</f>
        <v>0</v>
      </c>
      <c r="Z160" s="153"/>
      <c r="AA160" s="158">
        <f>AA161</f>
        <v>0</v>
      </c>
      <c r="AR160" s="159" t="s">
        <v>23</v>
      </c>
      <c r="AT160" s="160" t="s">
        <v>79</v>
      </c>
      <c r="AU160" s="160" t="s">
        <v>23</v>
      </c>
      <c r="AY160" s="159" t="s">
        <v>188</v>
      </c>
      <c r="BK160" s="161">
        <f>BK161</f>
        <v>0</v>
      </c>
    </row>
    <row r="161" spans="2:65" s="1" customFormat="1" ht="44.25" customHeight="1" x14ac:dyDescent="0.3">
      <c r="B161" s="31"/>
      <c r="C161" s="163" t="s">
        <v>271</v>
      </c>
      <c r="D161" s="163" t="s">
        <v>189</v>
      </c>
      <c r="E161" s="164" t="s">
        <v>483</v>
      </c>
      <c r="F161" s="249" t="s">
        <v>484</v>
      </c>
      <c r="G161" s="250"/>
      <c r="H161" s="250"/>
      <c r="I161" s="250"/>
      <c r="J161" s="165" t="s">
        <v>230</v>
      </c>
      <c r="K161" s="166">
        <v>8.423</v>
      </c>
      <c r="L161" s="251">
        <v>0</v>
      </c>
      <c r="M161" s="250"/>
      <c r="N161" s="252">
        <f>ROUND(L161*K161,2)</f>
        <v>0</v>
      </c>
      <c r="O161" s="250"/>
      <c r="P161" s="250"/>
      <c r="Q161" s="250"/>
      <c r="R161" s="33"/>
      <c r="T161" s="167" t="s">
        <v>21</v>
      </c>
      <c r="U161" s="40" t="s">
        <v>45</v>
      </c>
      <c r="V161" s="32"/>
      <c r="W161" s="168">
        <f>V161*K161</f>
        <v>0</v>
      </c>
      <c r="X161" s="168">
        <v>0</v>
      </c>
      <c r="Y161" s="168">
        <f>X161*K161</f>
        <v>0</v>
      </c>
      <c r="Z161" s="168">
        <v>0</v>
      </c>
      <c r="AA161" s="169">
        <f>Z161*K161</f>
        <v>0</v>
      </c>
      <c r="AR161" s="14" t="s">
        <v>193</v>
      </c>
      <c r="AT161" s="14" t="s">
        <v>189</v>
      </c>
      <c r="AU161" s="14" t="s">
        <v>145</v>
      </c>
      <c r="AY161" s="14" t="s">
        <v>188</v>
      </c>
      <c r="BE161" s="106">
        <f>IF(U161="základní",N161,0)</f>
        <v>0</v>
      </c>
      <c r="BF161" s="106">
        <f>IF(U161="snížená",N161,0)</f>
        <v>0</v>
      </c>
      <c r="BG161" s="106">
        <f>IF(U161="zákl. přenesená",N161,0)</f>
        <v>0</v>
      </c>
      <c r="BH161" s="106">
        <f>IF(U161="sníž. přenesená",N161,0)</f>
        <v>0</v>
      </c>
      <c r="BI161" s="106">
        <f>IF(U161="nulová",N161,0)</f>
        <v>0</v>
      </c>
      <c r="BJ161" s="14" t="s">
        <v>23</v>
      </c>
      <c r="BK161" s="106">
        <f>ROUND(L161*K161,2)</f>
        <v>0</v>
      </c>
      <c r="BL161" s="14" t="s">
        <v>193</v>
      </c>
      <c r="BM161" s="14" t="s">
        <v>552</v>
      </c>
    </row>
    <row r="162" spans="2:65" s="9" customFormat="1" ht="37.35" customHeight="1" x14ac:dyDescent="0.35">
      <c r="B162" s="152"/>
      <c r="C162" s="153"/>
      <c r="D162" s="154" t="s">
        <v>162</v>
      </c>
      <c r="E162" s="154"/>
      <c r="F162" s="154"/>
      <c r="G162" s="154"/>
      <c r="H162" s="154"/>
      <c r="I162" s="154"/>
      <c r="J162" s="154"/>
      <c r="K162" s="154"/>
      <c r="L162" s="154"/>
      <c r="M162" s="154"/>
      <c r="N162" s="268">
        <f>BK162</f>
        <v>0</v>
      </c>
      <c r="O162" s="269"/>
      <c r="P162" s="269"/>
      <c r="Q162" s="269"/>
      <c r="R162" s="155"/>
      <c r="T162" s="156"/>
      <c r="U162" s="153"/>
      <c r="V162" s="153"/>
      <c r="W162" s="157">
        <f>W163</f>
        <v>0</v>
      </c>
      <c r="X162" s="153"/>
      <c r="Y162" s="157">
        <f>Y163</f>
        <v>0.11174000000000001</v>
      </c>
      <c r="Z162" s="153"/>
      <c r="AA162" s="158">
        <f>AA163</f>
        <v>0</v>
      </c>
      <c r="AR162" s="159" t="s">
        <v>145</v>
      </c>
      <c r="AT162" s="160" t="s">
        <v>79</v>
      </c>
      <c r="AU162" s="160" t="s">
        <v>80</v>
      </c>
      <c r="AY162" s="159" t="s">
        <v>188</v>
      </c>
      <c r="BK162" s="161">
        <f>BK163</f>
        <v>0</v>
      </c>
    </row>
    <row r="163" spans="2:65" s="9" customFormat="1" ht="19.899999999999999" customHeight="1" x14ac:dyDescent="0.3">
      <c r="B163" s="152"/>
      <c r="C163" s="153"/>
      <c r="D163" s="162" t="s">
        <v>407</v>
      </c>
      <c r="E163" s="162"/>
      <c r="F163" s="162"/>
      <c r="G163" s="162"/>
      <c r="H163" s="162"/>
      <c r="I163" s="162"/>
      <c r="J163" s="162"/>
      <c r="K163" s="162"/>
      <c r="L163" s="162"/>
      <c r="M163" s="162"/>
      <c r="N163" s="264">
        <f>BK163</f>
        <v>0</v>
      </c>
      <c r="O163" s="265"/>
      <c r="P163" s="265"/>
      <c r="Q163" s="265"/>
      <c r="R163" s="155"/>
      <c r="T163" s="156"/>
      <c r="U163" s="153"/>
      <c r="V163" s="153"/>
      <c r="W163" s="157">
        <f>SUM(W164:W174)</f>
        <v>0</v>
      </c>
      <c r="X163" s="153"/>
      <c r="Y163" s="157">
        <f>SUM(Y164:Y174)</f>
        <v>0.11174000000000001</v>
      </c>
      <c r="Z163" s="153"/>
      <c r="AA163" s="158">
        <f>SUM(AA164:AA174)</f>
        <v>0</v>
      </c>
      <c r="AR163" s="159" t="s">
        <v>145</v>
      </c>
      <c r="AT163" s="160" t="s">
        <v>79</v>
      </c>
      <c r="AU163" s="160" t="s">
        <v>23</v>
      </c>
      <c r="AY163" s="159" t="s">
        <v>188</v>
      </c>
      <c r="BK163" s="161">
        <f>SUM(BK164:BK174)</f>
        <v>0</v>
      </c>
    </row>
    <row r="164" spans="2:65" s="1" customFormat="1" ht="31.5" customHeight="1" x14ac:dyDescent="0.3">
      <c r="B164" s="31"/>
      <c r="C164" s="163" t="s">
        <v>281</v>
      </c>
      <c r="D164" s="163" t="s">
        <v>189</v>
      </c>
      <c r="E164" s="164" t="s">
        <v>486</v>
      </c>
      <c r="F164" s="249" t="s">
        <v>487</v>
      </c>
      <c r="G164" s="250"/>
      <c r="H164" s="250"/>
      <c r="I164" s="250"/>
      <c r="J164" s="165" t="s">
        <v>192</v>
      </c>
      <c r="K164" s="166">
        <v>19</v>
      </c>
      <c r="L164" s="251">
        <v>0</v>
      </c>
      <c r="M164" s="250"/>
      <c r="N164" s="252">
        <f>ROUND(L164*K164,2)</f>
        <v>0</v>
      </c>
      <c r="O164" s="250"/>
      <c r="P164" s="250"/>
      <c r="Q164" s="250"/>
      <c r="R164" s="33"/>
      <c r="T164" s="167" t="s">
        <v>21</v>
      </c>
      <c r="U164" s="40" t="s">
        <v>45</v>
      </c>
      <c r="V164" s="32"/>
      <c r="W164" s="168">
        <f>V164*K164</f>
        <v>0</v>
      </c>
      <c r="X164" s="168">
        <v>0</v>
      </c>
      <c r="Y164" s="168">
        <f>X164*K164</f>
        <v>0</v>
      </c>
      <c r="Z164" s="168">
        <v>0</v>
      </c>
      <c r="AA164" s="169">
        <f>Z164*K164</f>
        <v>0</v>
      </c>
      <c r="AR164" s="14" t="s">
        <v>266</v>
      </c>
      <c r="AT164" s="14" t="s">
        <v>189</v>
      </c>
      <c r="AU164" s="14" t="s">
        <v>145</v>
      </c>
      <c r="AY164" s="14" t="s">
        <v>188</v>
      </c>
      <c r="BE164" s="106">
        <f>IF(U164="základní",N164,0)</f>
        <v>0</v>
      </c>
      <c r="BF164" s="106">
        <f>IF(U164="snížená",N164,0)</f>
        <v>0</v>
      </c>
      <c r="BG164" s="106">
        <f>IF(U164="zákl. přenesená",N164,0)</f>
        <v>0</v>
      </c>
      <c r="BH164" s="106">
        <f>IF(U164="sníž. přenesená",N164,0)</f>
        <v>0</v>
      </c>
      <c r="BI164" s="106">
        <f>IF(U164="nulová",N164,0)</f>
        <v>0</v>
      </c>
      <c r="BJ164" s="14" t="s">
        <v>23</v>
      </c>
      <c r="BK164" s="106">
        <f>ROUND(L164*K164,2)</f>
        <v>0</v>
      </c>
      <c r="BL164" s="14" t="s">
        <v>266</v>
      </c>
      <c r="BM164" s="14" t="s">
        <v>553</v>
      </c>
    </row>
    <row r="165" spans="2:65" s="10" customFormat="1" ht="22.5" customHeight="1" x14ac:dyDescent="0.3">
      <c r="B165" s="170"/>
      <c r="C165" s="171"/>
      <c r="D165" s="171"/>
      <c r="E165" s="172" t="s">
        <v>402</v>
      </c>
      <c r="F165" s="253" t="s">
        <v>554</v>
      </c>
      <c r="G165" s="254"/>
      <c r="H165" s="254"/>
      <c r="I165" s="254"/>
      <c r="J165" s="171"/>
      <c r="K165" s="173">
        <v>19</v>
      </c>
      <c r="L165" s="171"/>
      <c r="M165" s="171"/>
      <c r="N165" s="171"/>
      <c r="O165" s="171"/>
      <c r="P165" s="171"/>
      <c r="Q165" s="171"/>
      <c r="R165" s="174"/>
      <c r="T165" s="175"/>
      <c r="U165" s="171"/>
      <c r="V165" s="171"/>
      <c r="W165" s="171"/>
      <c r="X165" s="171"/>
      <c r="Y165" s="171"/>
      <c r="Z165" s="171"/>
      <c r="AA165" s="176"/>
      <c r="AT165" s="177" t="s">
        <v>196</v>
      </c>
      <c r="AU165" s="177" t="s">
        <v>145</v>
      </c>
      <c r="AV165" s="10" t="s">
        <v>145</v>
      </c>
      <c r="AW165" s="10" t="s">
        <v>38</v>
      </c>
      <c r="AX165" s="10" t="s">
        <v>80</v>
      </c>
      <c r="AY165" s="177" t="s">
        <v>188</v>
      </c>
    </row>
    <row r="166" spans="2:65" s="1" customFormat="1" ht="22.5" customHeight="1" x14ac:dyDescent="0.3">
      <c r="B166" s="31"/>
      <c r="C166" s="178" t="s">
        <v>286</v>
      </c>
      <c r="D166" s="178" t="s">
        <v>261</v>
      </c>
      <c r="E166" s="179" t="s">
        <v>490</v>
      </c>
      <c r="F166" s="256" t="s">
        <v>491</v>
      </c>
      <c r="G166" s="257"/>
      <c r="H166" s="257"/>
      <c r="I166" s="257"/>
      <c r="J166" s="180" t="s">
        <v>230</v>
      </c>
      <c r="K166" s="181">
        <v>6.0000000000000001E-3</v>
      </c>
      <c r="L166" s="258">
        <v>0</v>
      </c>
      <c r="M166" s="257"/>
      <c r="N166" s="259">
        <f>ROUND(L166*K166,2)</f>
        <v>0</v>
      </c>
      <c r="O166" s="250"/>
      <c r="P166" s="250"/>
      <c r="Q166" s="250"/>
      <c r="R166" s="33"/>
      <c r="T166" s="167" t="s">
        <v>21</v>
      </c>
      <c r="U166" s="40" t="s">
        <v>45</v>
      </c>
      <c r="V166" s="32"/>
      <c r="W166" s="168">
        <f>V166*K166</f>
        <v>0</v>
      </c>
      <c r="X166" s="168">
        <v>1</v>
      </c>
      <c r="Y166" s="168">
        <f>X166*K166</f>
        <v>6.0000000000000001E-3</v>
      </c>
      <c r="Z166" s="168">
        <v>0</v>
      </c>
      <c r="AA166" s="169">
        <f>Z166*K166</f>
        <v>0</v>
      </c>
      <c r="AR166" s="14" t="s">
        <v>334</v>
      </c>
      <c r="AT166" s="14" t="s">
        <v>261</v>
      </c>
      <c r="AU166" s="14" t="s">
        <v>145</v>
      </c>
      <c r="AY166" s="14" t="s">
        <v>188</v>
      </c>
      <c r="BE166" s="106">
        <f>IF(U166="základní",N166,0)</f>
        <v>0</v>
      </c>
      <c r="BF166" s="106">
        <f>IF(U166="snížená",N166,0)</f>
        <v>0</v>
      </c>
      <c r="BG166" s="106">
        <f>IF(U166="zákl. přenesená",N166,0)</f>
        <v>0</v>
      </c>
      <c r="BH166" s="106">
        <f>IF(U166="sníž. přenesená",N166,0)</f>
        <v>0</v>
      </c>
      <c r="BI166" s="106">
        <f>IF(U166="nulová",N166,0)</f>
        <v>0</v>
      </c>
      <c r="BJ166" s="14" t="s">
        <v>23</v>
      </c>
      <c r="BK166" s="106">
        <f>ROUND(L166*K166,2)</f>
        <v>0</v>
      </c>
      <c r="BL166" s="14" t="s">
        <v>266</v>
      </c>
      <c r="BM166" s="14" t="s">
        <v>555</v>
      </c>
    </row>
    <row r="167" spans="2:65" s="10" customFormat="1" ht="22.5" customHeight="1" x14ac:dyDescent="0.3">
      <c r="B167" s="170"/>
      <c r="C167" s="171"/>
      <c r="D167" s="171"/>
      <c r="E167" s="172" t="s">
        <v>21</v>
      </c>
      <c r="F167" s="253" t="s">
        <v>493</v>
      </c>
      <c r="G167" s="254"/>
      <c r="H167" s="254"/>
      <c r="I167" s="254"/>
      <c r="J167" s="171"/>
      <c r="K167" s="173">
        <v>6.0000000000000001E-3</v>
      </c>
      <c r="L167" s="171"/>
      <c r="M167" s="171"/>
      <c r="N167" s="171"/>
      <c r="O167" s="171"/>
      <c r="P167" s="171"/>
      <c r="Q167" s="171"/>
      <c r="R167" s="174"/>
      <c r="T167" s="175"/>
      <c r="U167" s="171"/>
      <c r="V167" s="171"/>
      <c r="W167" s="171"/>
      <c r="X167" s="171"/>
      <c r="Y167" s="171"/>
      <c r="Z167" s="171"/>
      <c r="AA167" s="176"/>
      <c r="AT167" s="177" t="s">
        <v>196</v>
      </c>
      <c r="AU167" s="177" t="s">
        <v>145</v>
      </c>
      <c r="AV167" s="10" t="s">
        <v>145</v>
      </c>
      <c r="AW167" s="10" t="s">
        <v>38</v>
      </c>
      <c r="AX167" s="10" t="s">
        <v>80</v>
      </c>
      <c r="AY167" s="177" t="s">
        <v>188</v>
      </c>
    </row>
    <row r="168" spans="2:65" s="1" customFormat="1" ht="31.5" customHeight="1" x14ac:dyDescent="0.3">
      <c r="B168" s="31"/>
      <c r="C168" s="163" t="s">
        <v>291</v>
      </c>
      <c r="D168" s="163" t="s">
        <v>189</v>
      </c>
      <c r="E168" s="164" t="s">
        <v>494</v>
      </c>
      <c r="F168" s="249" t="s">
        <v>495</v>
      </c>
      <c r="G168" s="250"/>
      <c r="H168" s="250"/>
      <c r="I168" s="250"/>
      <c r="J168" s="165" t="s">
        <v>192</v>
      </c>
      <c r="K168" s="166">
        <v>19</v>
      </c>
      <c r="L168" s="251">
        <v>0</v>
      </c>
      <c r="M168" s="250"/>
      <c r="N168" s="252">
        <f>ROUND(L168*K168,2)</f>
        <v>0</v>
      </c>
      <c r="O168" s="250"/>
      <c r="P168" s="250"/>
      <c r="Q168" s="250"/>
      <c r="R168" s="33"/>
      <c r="T168" s="167" t="s">
        <v>21</v>
      </c>
      <c r="U168" s="40" t="s">
        <v>45</v>
      </c>
      <c r="V168" s="32"/>
      <c r="W168" s="168">
        <f>V168*K168</f>
        <v>0</v>
      </c>
      <c r="X168" s="168">
        <v>4.0000000000000002E-4</v>
      </c>
      <c r="Y168" s="168">
        <f>X168*K168</f>
        <v>7.6E-3</v>
      </c>
      <c r="Z168" s="168">
        <v>0</v>
      </c>
      <c r="AA168" s="169">
        <f>Z168*K168</f>
        <v>0</v>
      </c>
      <c r="AR168" s="14" t="s">
        <v>266</v>
      </c>
      <c r="AT168" s="14" t="s">
        <v>189</v>
      </c>
      <c r="AU168" s="14" t="s">
        <v>145</v>
      </c>
      <c r="AY168" s="14" t="s">
        <v>188</v>
      </c>
      <c r="BE168" s="106">
        <f>IF(U168="základní",N168,0)</f>
        <v>0</v>
      </c>
      <c r="BF168" s="106">
        <f>IF(U168="snížená",N168,0)</f>
        <v>0</v>
      </c>
      <c r="BG168" s="106">
        <f>IF(U168="zákl. přenesená",N168,0)</f>
        <v>0</v>
      </c>
      <c r="BH168" s="106">
        <f>IF(U168="sníž. přenesená",N168,0)</f>
        <v>0</v>
      </c>
      <c r="BI168" s="106">
        <f>IF(U168="nulová",N168,0)</f>
        <v>0</v>
      </c>
      <c r="BJ168" s="14" t="s">
        <v>23</v>
      </c>
      <c r="BK168" s="106">
        <f>ROUND(L168*K168,2)</f>
        <v>0</v>
      </c>
      <c r="BL168" s="14" t="s">
        <v>266</v>
      </c>
      <c r="BM168" s="14" t="s">
        <v>556</v>
      </c>
    </row>
    <row r="169" spans="2:65" s="10" customFormat="1" ht="22.5" customHeight="1" x14ac:dyDescent="0.3">
      <c r="B169" s="170"/>
      <c r="C169" s="171"/>
      <c r="D169" s="171"/>
      <c r="E169" s="172" t="s">
        <v>21</v>
      </c>
      <c r="F169" s="253" t="s">
        <v>402</v>
      </c>
      <c r="G169" s="254"/>
      <c r="H169" s="254"/>
      <c r="I169" s="254"/>
      <c r="J169" s="171"/>
      <c r="K169" s="173">
        <v>19</v>
      </c>
      <c r="L169" s="171"/>
      <c r="M169" s="171"/>
      <c r="N169" s="171"/>
      <c r="O169" s="171"/>
      <c r="P169" s="171"/>
      <c r="Q169" s="171"/>
      <c r="R169" s="174"/>
      <c r="T169" s="175"/>
      <c r="U169" s="171"/>
      <c r="V169" s="171"/>
      <c r="W169" s="171"/>
      <c r="X169" s="171"/>
      <c r="Y169" s="171"/>
      <c r="Z169" s="171"/>
      <c r="AA169" s="176"/>
      <c r="AT169" s="177" t="s">
        <v>196</v>
      </c>
      <c r="AU169" s="177" t="s">
        <v>145</v>
      </c>
      <c r="AV169" s="10" t="s">
        <v>145</v>
      </c>
      <c r="AW169" s="10" t="s">
        <v>38</v>
      </c>
      <c r="AX169" s="10" t="s">
        <v>80</v>
      </c>
      <c r="AY169" s="177" t="s">
        <v>188</v>
      </c>
    </row>
    <row r="170" spans="2:65" s="1" customFormat="1" ht="22.5" customHeight="1" x14ac:dyDescent="0.3">
      <c r="B170" s="31"/>
      <c r="C170" s="178" t="s">
        <v>8</v>
      </c>
      <c r="D170" s="178" t="s">
        <v>261</v>
      </c>
      <c r="E170" s="179" t="s">
        <v>497</v>
      </c>
      <c r="F170" s="256" t="s">
        <v>498</v>
      </c>
      <c r="G170" s="257"/>
      <c r="H170" s="257"/>
      <c r="I170" s="257"/>
      <c r="J170" s="180" t="s">
        <v>192</v>
      </c>
      <c r="K170" s="181">
        <v>22.8</v>
      </c>
      <c r="L170" s="258">
        <v>0</v>
      </c>
      <c r="M170" s="257"/>
      <c r="N170" s="259">
        <f>ROUND(L170*K170,2)</f>
        <v>0</v>
      </c>
      <c r="O170" s="250"/>
      <c r="P170" s="250"/>
      <c r="Q170" s="250"/>
      <c r="R170" s="33"/>
      <c r="T170" s="167" t="s">
        <v>21</v>
      </c>
      <c r="U170" s="40" t="s">
        <v>45</v>
      </c>
      <c r="V170" s="32"/>
      <c r="W170" s="168">
        <f>V170*K170</f>
        <v>0</v>
      </c>
      <c r="X170" s="168">
        <v>3.8800000000000002E-3</v>
      </c>
      <c r="Y170" s="168">
        <f>X170*K170</f>
        <v>8.8464000000000001E-2</v>
      </c>
      <c r="Z170" s="168">
        <v>0</v>
      </c>
      <c r="AA170" s="169">
        <f>Z170*K170</f>
        <v>0</v>
      </c>
      <c r="AR170" s="14" t="s">
        <v>334</v>
      </c>
      <c r="AT170" s="14" t="s">
        <v>261</v>
      </c>
      <c r="AU170" s="14" t="s">
        <v>145</v>
      </c>
      <c r="AY170" s="14" t="s">
        <v>188</v>
      </c>
      <c r="BE170" s="106">
        <f>IF(U170="základní",N170,0)</f>
        <v>0</v>
      </c>
      <c r="BF170" s="106">
        <f>IF(U170="snížená",N170,0)</f>
        <v>0</v>
      </c>
      <c r="BG170" s="106">
        <f>IF(U170="zákl. přenesená",N170,0)</f>
        <v>0</v>
      </c>
      <c r="BH170" s="106">
        <f>IF(U170="sníž. přenesená",N170,0)</f>
        <v>0</v>
      </c>
      <c r="BI170" s="106">
        <f>IF(U170="nulová",N170,0)</f>
        <v>0</v>
      </c>
      <c r="BJ170" s="14" t="s">
        <v>23</v>
      </c>
      <c r="BK170" s="106">
        <f>ROUND(L170*K170,2)</f>
        <v>0</v>
      </c>
      <c r="BL170" s="14" t="s">
        <v>266</v>
      </c>
      <c r="BM170" s="14" t="s">
        <v>557</v>
      </c>
    </row>
    <row r="171" spans="2:65" s="10" customFormat="1" ht="22.5" customHeight="1" x14ac:dyDescent="0.3">
      <c r="B171" s="170"/>
      <c r="C171" s="171"/>
      <c r="D171" s="171"/>
      <c r="E171" s="172" t="s">
        <v>21</v>
      </c>
      <c r="F171" s="253" t="s">
        <v>402</v>
      </c>
      <c r="G171" s="254"/>
      <c r="H171" s="254"/>
      <c r="I171" s="254"/>
      <c r="J171" s="171"/>
      <c r="K171" s="173">
        <v>19</v>
      </c>
      <c r="L171" s="171"/>
      <c r="M171" s="171"/>
      <c r="N171" s="171"/>
      <c r="O171" s="171"/>
      <c r="P171" s="171"/>
      <c r="Q171" s="171"/>
      <c r="R171" s="174"/>
      <c r="T171" s="175"/>
      <c r="U171" s="171"/>
      <c r="V171" s="171"/>
      <c r="W171" s="171"/>
      <c r="X171" s="171"/>
      <c r="Y171" s="171"/>
      <c r="Z171" s="171"/>
      <c r="AA171" s="176"/>
      <c r="AT171" s="177" t="s">
        <v>196</v>
      </c>
      <c r="AU171" s="177" t="s">
        <v>145</v>
      </c>
      <c r="AV171" s="10" t="s">
        <v>145</v>
      </c>
      <c r="AW171" s="10" t="s">
        <v>38</v>
      </c>
      <c r="AX171" s="10" t="s">
        <v>80</v>
      </c>
      <c r="AY171" s="177" t="s">
        <v>188</v>
      </c>
    </row>
    <row r="172" spans="2:65" s="1" customFormat="1" ht="31.5" customHeight="1" x14ac:dyDescent="0.3">
      <c r="B172" s="31"/>
      <c r="C172" s="163" t="s">
        <v>301</v>
      </c>
      <c r="D172" s="163" t="s">
        <v>189</v>
      </c>
      <c r="E172" s="164" t="s">
        <v>500</v>
      </c>
      <c r="F172" s="249" t="s">
        <v>501</v>
      </c>
      <c r="G172" s="250"/>
      <c r="H172" s="250"/>
      <c r="I172" s="250"/>
      <c r="J172" s="165" t="s">
        <v>192</v>
      </c>
      <c r="K172" s="166">
        <v>16.399999999999999</v>
      </c>
      <c r="L172" s="251">
        <v>0</v>
      </c>
      <c r="M172" s="250"/>
      <c r="N172" s="252">
        <f>ROUND(L172*K172,2)</f>
        <v>0</v>
      </c>
      <c r="O172" s="250"/>
      <c r="P172" s="250"/>
      <c r="Q172" s="250"/>
      <c r="R172" s="33"/>
      <c r="T172" s="167" t="s">
        <v>21</v>
      </c>
      <c r="U172" s="40" t="s">
        <v>45</v>
      </c>
      <c r="V172" s="32"/>
      <c r="W172" s="168">
        <f>V172*K172</f>
        <v>0</v>
      </c>
      <c r="X172" s="168">
        <v>5.9000000000000003E-4</v>
      </c>
      <c r="Y172" s="168">
        <f>X172*K172</f>
        <v>9.6759999999999988E-3</v>
      </c>
      <c r="Z172" s="168">
        <v>0</v>
      </c>
      <c r="AA172" s="169">
        <f>Z172*K172</f>
        <v>0</v>
      </c>
      <c r="AR172" s="14" t="s">
        <v>266</v>
      </c>
      <c r="AT172" s="14" t="s">
        <v>189</v>
      </c>
      <c r="AU172" s="14" t="s">
        <v>145</v>
      </c>
      <c r="AY172" s="14" t="s">
        <v>188</v>
      </c>
      <c r="BE172" s="106">
        <f>IF(U172="základní",N172,0)</f>
        <v>0</v>
      </c>
      <c r="BF172" s="106">
        <f>IF(U172="snížená",N172,0)</f>
        <v>0</v>
      </c>
      <c r="BG172" s="106">
        <f>IF(U172="zákl. přenesená",N172,0)</f>
        <v>0</v>
      </c>
      <c r="BH172" s="106">
        <f>IF(U172="sníž. přenesená",N172,0)</f>
        <v>0</v>
      </c>
      <c r="BI172" s="106">
        <f>IF(U172="nulová",N172,0)</f>
        <v>0</v>
      </c>
      <c r="BJ172" s="14" t="s">
        <v>23</v>
      </c>
      <c r="BK172" s="106">
        <f>ROUND(L172*K172,2)</f>
        <v>0</v>
      </c>
      <c r="BL172" s="14" t="s">
        <v>266</v>
      </c>
      <c r="BM172" s="14" t="s">
        <v>558</v>
      </c>
    </row>
    <row r="173" spans="2:65" s="10" customFormat="1" ht="22.5" customHeight="1" x14ac:dyDescent="0.3">
      <c r="B173" s="170"/>
      <c r="C173" s="171"/>
      <c r="D173" s="171"/>
      <c r="E173" s="172" t="s">
        <v>21</v>
      </c>
      <c r="F173" s="253" t="s">
        <v>559</v>
      </c>
      <c r="G173" s="254"/>
      <c r="H173" s="254"/>
      <c r="I173" s="254"/>
      <c r="J173" s="171"/>
      <c r="K173" s="173">
        <v>16.399999999999999</v>
      </c>
      <c r="L173" s="171"/>
      <c r="M173" s="171"/>
      <c r="N173" s="171"/>
      <c r="O173" s="171"/>
      <c r="P173" s="171"/>
      <c r="Q173" s="171"/>
      <c r="R173" s="174"/>
      <c r="T173" s="175"/>
      <c r="U173" s="171"/>
      <c r="V173" s="171"/>
      <c r="W173" s="171"/>
      <c r="X173" s="171"/>
      <c r="Y173" s="171"/>
      <c r="Z173" s="171"/>
      <c r="AA173" s="176"/>
      <c r="AT173" s="177" t="s">
        <v>196</v>
      </c>
      <c r="AU173" s="177" t="s">
        <v>145</v>
      </c>
      <c r="AV173" s="10" t="s">
        <v>145</v>
      </c>
      <c r="AW173" s="10" t="s">
        <v>38</v>
      </c>
      <c r="AX173" s="10" t="s">
        <v>80</v>
      </c>
      <c r="AY173" s="177" t="s">
        <v>188</v>
      </c>
    </row>
    <row r="174" spans="2:65" s="1" customFormat="1" ht="31.5" customHeight="1" x14ac:dyDescent="0.3">
      <c r="B174" s="31"/>
      <c r="C174" s="163" t="s">
        <v>306</v>
      </c>
      <c r="D174" s="163" t="s">
        <v>189</v>
      </c>
      <c r="E174" s="164" t="s">
        <v>505</v>
      </c>
      <c r="F174" s="249" t="s">
        <v>506</v>
      </c>
      <c r="G174" s="250"/>
      <c r="H174" s="250"/>
      <c r="I174" s="250"/>
      <c r="J174" s="165" t="s">
        <v>230</v>
      </c>
      <c r="K174" s="166">
        <v>0.112</v>
      </c>
      <c r="L174" s="251">
        <v>0</v>
      </c>
      <c r="M174" s="250"/>
      <c r="N174" s="252">
        <f>ROUND(L174*K174,2)</f>
        <v>0</v>
      </c>
      <c r="O174" s="250"/>
      <c r="P174" s="250"/>
      <c r="Q174" s="250"/>
      <c r="R174" s="33"/>
      <c r="T174" s="167" t="s">
        <v>21</v>
      </c>
      <c r="U174" s="40" t="s">
        <v>45</v>
      </c>
      <c r="V174" s="32"/>
      <c r="W174" s="168">
        <f>V174*K174</f>
        <v>0</v>
      </c>
      <c r="X174" s="168">
        <v>0</v>
      </c>
      <c r="Y174" s="168">
        <f>X174*K174</f>
        <v>0</v>
      </c>
      <c r="Z174" s="168">
        <v>0</v>
      </c>
      <c r="AA174" s="169">
        <f>Z174*K174</f>
        <v>0</v>
      </c>
      <c r="AR174" s="14" t="s">
        <v>266</v>
      </c>
      <c r="AT174" s="14" t="s">
        <v>189</v>
      </c>
      <c r="AU174" s="14" t="s">
        <v>145</v>
      </c>
      <c r="AY174" s="14" t="s">
        <v>188</v>
      </c>
      <c r="BE174" s="106">
        <f>IF(U174="základní",N174,0)</f>
        <v>0</v>
      </c>
      <c r="BF174" s="106">
        <f>IF(U174="snížená",N174,0)</f>
        <v>0</v>
      </c>
      <c r="BG174" s="106">
        <f>IF(U174="zákl. přenesená",N174,0)</f>
        <v>0</v>
      </c>
      <c r="BH174" s="106">
        <f>IF(U174="sníž. přenesená",N174,0)</f>
        <v>0</v>
      </c>
      <c r="BI174" s="106">
        <f>IF(U174="nulová",N174,0)</f>
        <v>0</v>
      </c>
      <c r="BJ174" s="14" t="s">
        <v>23</v>
      </c>
      <c r="BK174" s="106">
        <f>ROUND(L174*K174,2)</f>
        <v>0</v>
      </c>
      <c r="BL174" s="14" t="s">
        <v>266</v>
      </c>
      <c r="BM174" s="14" t="s">
        <v>560</v>
      </c>
    </row>
    <row r="175" spans="2:65" s="1" customFormat="1" ht="49.9" customHeight="1" x14ac:dyDescent="0.35">
      <c r="B175" s="31"/>
      <c r="C175" s="32"/>
      <c r="D175" s="154" t="s">
        <v>342</v>
      </c>
      <c r="E175" s="32"/>
      <c r="F175" s="32"/>
      <c r="G175" s="32"/>
      <c r="H175" s="32"/>
      <c r="I175" s="32"/>
      <c r="J175" s="32"/>
      <c r="K175" s="32"/>
      <c r="L175" s="32"/>
      <c r="M175" s="32"/>
      <c r="N175" s="272">
        <f t="shared" ref="N175:N180" si="5">BK175</f>
        <v>0</v>
      </c>
      <c r="O175" s="273"/>
      <c r="P175" s="273"/>
      <c r="Q175" s="273"/>
      <c r="R175" s="33"/>
      <c r="T175" s="74"/>
      <c r="U175" s="32"/>
      <c r="V175" s="32"/>
      <c r="W175" s="32"/>
      <c r="X175" s="32"/>
      <c r="Y175" s="32"/>
      <c r="Z175" s="32"/>
      <c r="AA175" s="75"/>
      <c r="AT175" s="14" t="s">
        <v>79</v>
      </c>
      <c r="AU175" s="14" t="s">
        <v>80</v>
      </c>
      <c r="AY175" s="14" t="s">
        <v>343</v>
      </c>
      <c r="BK175" s="106">
        <f>SUM(BK176:BK180)</f>
        <v>0</v>
      </c>
    </row>
    <row r="176" spans="2:65" s="1" customFormat="1" ht="22.35" customHeight="1" x14ac:dyDescent="0.3">
      <c r="B176" s="31"/>
      <c r="C176" s="182" t="s">
        <v>21</v>
      </c>
      <c r="D176" s="182" t="s">
        <v>189</v>
      </c>
      <c r="E176" s="183" t="s">
        <v>21</v>
      </c>
      <c r="F176" s="260" t="s">
        <v>21</v>
      </c>
      <c r="G176" s="261"/>
      <c r="H176" s="261"/>
      <c r="I176" s="261"/>
      <c r="J176" s="184" t="s">
        <v>21</v>
      </c>
      <c r="K176" s="185"/>
      <c r="L176" s="251"/>
      <c r="M176" s="250"/>
      <c r="N176" s="252">
        <f t="shared" si="5"/>
        <v>0</v>
      </c>
      <c r="O176" s="250"/>
      <c r="P176" s="250"/>
      <c r="Q176" s="250"/>
      <c r="R176" s="33"/>
      <c r="T176" s="167" t="s">
        <v>21</v>
      </c>
      <c r="U176" s="186" t="s">
        <v>45</v>
      </c>
      <c r="V176" s="32"/>
      <c r="W176" s="32"/>
      <c r="X176" s="32"/>
      <c r="Y176" s="32"/>
      <c r="Z176" s="32"/>
      <c r="AA176" s="75"/>
      <c r="AT176" s="14" t="s">
        <v>343</v>
      </c>
      <c r="AU176" s="14" t="s">
        <v>23</v>
      </c>
      <c r="AY176" s="14" t="s">
        <v>343</v>
      </c>
      <c r="BE176" s="106">
        <f>IF(U176="základní",N176,0)</f>
        <v>0</v>
      </c>
      <c r="BF176" s="106">
        <f>IF(U176="snížená",N176,0)</f>
        <v>0</v>
      </c>
      <c r="BG176" s="106">
        <f>IF(U176="zákl. přenesená",N176,0)</f>
        <v>0</v>
      </c>
      <c r="BH176" s="106">
        <f>IF(U176="sníž. přenesená",N176,0)</f>
        <v>0</v>
      </c>
      <c r="BI176" s="106">
        <f>IF(U176="nulová",N176,0)</f>
        <v>0</v>
      </c>
      <c r="BJ176" s="14" t="s">
        <v>23</v>
      </c>
      <c r="BK176" s="106">
        <f>L176*K176</f>
        <v>0</v>
      </c>
    </row>
    <row r="177" spans="2:63" s="1" customFormat="1" ht="22.35" customHeight="1" x14ac:dyDescent="0.3">
      <c r="B177" s="31"/>
      <c r="C177" s="182" t="s">
        <v>21</v>
      </c>
      <c r="D177" s="182" t="s">
        <v>189</v>
      </c>
      <c r="E177" s="183" t="s">
        <v>21</v>
      </c>
      <c r="F177" s="260" t="s">
        <v>21</v>
      </c>
      <c r="G177" s="261"/>
      <c r="H177" s="261"/>
      <c r="I177" s="261"/>
      <c r="J177" s="184" t="s">
        <v>21</v>
      </c>
      <c r="K177" s="185"/>
      <c r="L177" s="251"/>
      <c r="M177" s="250"/>
      <c r="N177" s="252">
        <f t="shared" si="5"/>
        <v>0</v>
      </c>
      <c r="O177" s="250"/>
      <c r="P177" s="250"/>
      <c r="Q177" s="250"/>
      <c r="R177" s="33"/>
      <c r="T177" s="167" t="s">
        <v>21</v>
      </c>
      <c r="U177" s="186" t="s">
        <v>45</v>
      </c>
      <c r="V177" s="32"/>
      <c r="W177" s="32"/>
      <c r="X177" s="32"/>
      <c r="Y177" s="32"/>
      <c r="Z177" s="32"/>
      <c r="AA177" s="75"/>
      <c r="AT177" s="14" t="s">
        <v>343</v>
      </c>
      <c r="AU177" s="14" t="s">
        <v>23</v>
      </c>
      <c r="AY177" s="14" t="s">
        <v>343</v>
      </c>
      <c r="BE177" s="106">
        <f>IF(U177="základní",N177,0)</f>
        <v>0</v>
      </c>
      <c r="BF177" s="106">
        <f>IF(U177="snížená",N177,0)</f>
        <v>0</v>
      </c>
      <c r="BG177" s="106">
        <f>IF(U177="zákl. přenesená",N177,0)</f>
        <v>0</v>
      </c>
      <c r="BH177" s="106">
        <f>IF(U177="sníž. přenesená",N177,0)</f>
        <v>0</v>
      </c>
      <c r="BI177" s="106">
        <f>IF(U177="nulová",N177,0)</f>
        <v>0</v>
      </c>
      <c r="BJ177" s="14" t="s">
        <v>23</v>
      </c>
      <c r="BK177" s="106">
        <f>L177*K177</f>
        <v>0</v>
      </c>
    </row>
    <row r="178" spans="2:63" s="1" customFormat="1" ht="22.35" customHeight="1" x14ac:dyDescent="0.3">
      <c r="B178" s="31"/>
      <c r="C178" s="182" t="s">
        <v>21</v>
      </c>
      <c r="D178" s="182" t="s">
        <v>189</v>
      </c>
      <c r="E178" s="183" t="s">
        <v>21</v>
      </c>
      <c r="F178" s="260" t="s">
        <v>21</v>
      </c>
      <c r="G178" s="261"/>
      <c r="H178" s="261"/>
      <c r="I178" s="261"/>
      <c r="J178" s="184" t="s">
        <v>21</v>
      </c>
      <c r="K178" s="185"/>
      <c r="L178" s="251"/>
      <c r="M178" s="250"/>
      <c r="N178" s="252">
        <f t="shared" si="5"/>
        <v>0</v>
      </c>
      <c r="O178" s="250"/>
      <c r="P178" s="250"/>
      <c r="Q178" s="250"/>
      <c r="R178" s="33"/>
      <c r="T178" s="167" t="s">
        <v>21</v>
      </c>
      <c r="U178" s="186" t="s">
        <v>45</v>
      </c>
      <c r="V178" s="32"/>
      <c r="W178" s="32"/>
      <c r="X178" s="32"/>
      <c r="Y178" s="32"/>
      <c r="Z178" s="32"/>
      <c r="AA178" s="75"/>
      <c r="AT178" s="14" t="s">
        <v>343</v>
      </c>
      <c r="AU178" s="14" t="s">
        <v>23</v>
      </c>
      <c r="AY178" s="14" t="s">
        <v>343</v>
      </c>
      <c r="BE178" s="106">
        <f>IF(U178="základní",N178,0)</f>
        <v>0</v>
      </c>
      <c r="BF178" s="106">
        <f>IF(U178="snížená",N178,0)</f>
        <v>0</v>
      </c>
      <c r="BG178" s="106">
        <f>IF(U178="zákl. přenesená",N178,0)</f>
        <v>0</v>
      </c>
      <c r="BH178" s="106">
        <f>IF(U178="sníž. přenesená",N178,0)</f>
        <v>0</v>
      </c>
      <c r="BI178" s="106">
        <f>IF(U178="nulová",N178,0)</f>
        <v>0</v>
      </c>
      <c r="BJ178" s="14" t="s">
        <v>23</v>
      </c>
      <c r="BK178" s="106">
        <f>L178*K178</f>
        <v>0</v>
      </c>
    </row>
    <row r="179" spans="2:63" s="1" customFormat="1" ht="22.35" customHeight="1" x14ac:dyDescent="0.3">
      <c r="B179" s="31"/>
      <c r="C179" s="182" t="s">
        <v>21</v>
      </c>
      <c r="D179" s="182" t="s">
        <v>189</v>
      </c>
      <c r="E179" s="183" t="s">
        <v>21</v>
      </c>
      <c r="F179" s="260" t="s">
        <v>21</v>
      </c>
      <c r="G179" s="261"/>
      <c r="H179" s="261"/>
      <c r="I179" s="261"/>
      <c r="J179" s="184" t="s">
        <v>21</v>
      </c>
      <c r="K179" s="185"/>
      <c r="L179" s="251"/>
      <c r="M179" s="250"/>
      <c r="N179" s="252">
        <f t="shared" si="5"/>
        <v>0</v>
      </c>
      <c r="O179" s="250"/>
      <c r="P179" s="250"/>
      <c r="Q179" s="250"/>
      <c r="R179" s="33"/>
      <c r="T179" s="167" t="s">
        <v>21</v>
      </c>
      <c r="U179" s="186" t="s">
        <v>45</v>
      </c>
      <c r="V179" s="32"/>
      <c r="W179" s="32"/>
      <c r="X179" s="32"/>
      <c r="Y179" s="32"/>
      <c r="Z179" s="32"/>
      <c r="AA179" s="75"/>
      <c r="AT179" s="14" t="s">
        <v>343</v>
      </c>
      <c r="AU179" s="14" t="s">
        <v>23</v>
      </c>
      <c r="AY179" s="14" t="s">
        <v>343</v>
      </c>
      <c r="BE179" s="106">
        <f>IF(U179="základní",N179,0)</f>
        <v>0</v>
      </c>
      <c r="BF179" s="106">
        <f>IF(U179="snížená",N179,0)</f>
        <v>0</v>
      </c>
      <c r="BG179" s="106">
        <f>IF(U179="zákl. přenesená",N179,0)</f>
        <v>0</v>
      </c>
      <c r="BH179" s="106">
        <f>IF(U179="sníž. přenesená",N179,0)</f>
        <v>0</v>
      </c>
      <c r="BI179" s="106">
        <f>IF(U179="nulová",N179,0)</f>
        <v>0</v>
      </c>
      <c r="BJ179" s="14" t="s">
        <v>23</v>
      </c>
      <c r="BK179" s="106">
        <f>L179*K179</f>
        <v>0</v>
      </c>
    </row>
    <row r="180" spans="2:63" s="1" customFormat="1" ht="22.35" customHeight="1" x14ac:dyDescent="0.3">
      <c r="B180" s="31"/>
      <c r="C180" s="182" t="s">
        <v>21</v>
      </c>
      <c r="D180" s="182" t="s">
        <v>189</v>
      </c>
      <c r="E180" s="183" t="s">
        <v>21</v>
      </c>
      <c r="F180" s="260" t="s">
        <v>21</v>
      </c>
      <c r="G180" s="261"/>
      <c r="H180" s="261"/>
      <c r="I180" s="261"/>
      <c r="J180" s="184" t="s">
        <v>21</v>
      </c>
      <c r="K180" s="185"/>
      <c r="L180" s="251"/>
      <c r="M180" s="250"/>
      <c r="N180" s="252">
        <f t="shared" si="5"/>
        <v>0</v>
      </c>
      <c r="O180" s="250"/>
      <c r="P180" s="250"/>
      <c r="Q180" s="250"/>
      <c r="R180" s="33"/>
      <c r="T180" s="167" t="s">
        <v>21</v>
      </c>
      <c r="U180" s="186" t="s">
        <v>45</v>
      </c>
      <c r="V180" s="52"/>
      <c r="W180" s="52"/>
      <c r="X180" s="52"/>
      <c r="Y180" s="52"/>
      <c r="Z180" s="52"/>
      <c r="AA180" s="54"/>
      <c r="AT180" s="14" t="s">
        <v>343</v>
      </c>
      <c r="AU180" s="14" t="s">
        <v>23</v>
      </c>
      <c r="AY180" s="14" t="s">
        <v>343</v>
      </c>
      <c r="BE180" s="106">
        <f>IF(U180="základní",N180,0)</f>
        <v>0</v>
      </c>
      <c r="BF180" s="106">
        <f>IF(U180="snížená",N180,0)</f>
        <v>0</v>
      </c>
      <c r="BG180" s="106">
        <f>IF(U180="zákl. přenesená",N180,0)</f>
        <v>0</v>
      </c>
      <c r="BH180" s="106">
        <f>IF(U180="sníž. přenesená",N180,0)</f>
        <v>0</v>
      </c>
      <c r="BI180" s="106">
        <f>IF(U180="nulová",N180,0)</f>
        <v>0</v>
      </c>
      <c r="BJ180" s="14" t="s">
        <v>23</v>
      </c>
      <c r="BK180" s="106">
        <f>L180*K180</f>
        <v>0</v>
      </c>
    </row>
    <row r="181" spans="2:63" s="1" customFormat="1" ht="6.95" customHeight="1" x14ac:dyDescent="0.3">
      <c r="B181" s="55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7"/>
    </row>
  </sheetData>
  <sheetProtection password="CC35" sheet="1" objects="1" scenarios="1" formatColumns="0" formatRows="0" sort="0" autoFilter="0"/>
  <mergeCells count="184">
    <mergeCell ref="H1:K1"/>
    <mergeCell ref="S2:AC2"/>
    <mergeCell ref="F179:I179"/>
    <mergeCell ref="L179:M179"/>
    <mergeCell ref="N179:Q179"/>
    <mergeCell ref="F180:I180"/>
    <mergeCell ref="L180:M180"/>
    <mergeCell ref="N180:Q180"/>
    <mergeCell ref="N123:Q123"/>
    <mergeCell ref="N124:Q124"/>
    <mergeCell ref="N125:Q125"/>
    <mergeCell ref="N146:Q146"/>
    <mergeCell ref="N151:Q151"/>
    <mergeCell ref="N160:Q160"/>
    <mergeCell ref="N162:Q162"/>
    <mergeCell ref="N163:Q163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58:I158"/>
    <mergeCell ref="L158:M158"/>
    <mergeCell ref="N158:Q158"/>
    <mergeCell ref="F159:I159"/>
    <mergeCell ref="F161:I161"/>
    <mergeCell ref="L161:M161"/>
    <mergeCell ref="N161:Q161"/>
    <mergeCell ref="F164:I164"/>
    <mergeCell ref="L164:M164"/>
    <mergeCell ref="N164:Q164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52:I152"/>
    <mergeCell ref="L152:M152"/>
    <mergeCell ref="N152:Q152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76:D181">
      <formula1>"K,M"</formula1>
    </dataValidation>
    <dataValidation type="list" allowBlank="1" showInputMessage="1" showErrorMessage="1" error="Povoleny jsou hodnoty základní, snížená, zákl. přenesená, sníž. přenesená, nulová." sqref="U176:U181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9"/>
      <c r="B1" s="276"/>
      <c r="C1" s="276"/>
      <c r="D1" s="277" t="s">
        <v>1</v>
      </c>
      <c r="E1" s="276"/>
      <c r="F1" s="278" t="s">
        <v>736</v>
      </c>
      <c r="G1" s="278"/>
      <c r="H1" s="280" t="s">
        <v>737</v>
      </c>
      <c r="I1" s="280"/>
      <c r="J1" s="280"/>
      <c r="K1" s="280"/>
      <c r="L1" s="278" t="s">
        <v>738</v>
      </c>
      <c r="M1" s="276"/>
      <c r="N1" s="276"/>
      <c r="O1" s="277" t="s">
        <v>142</v>
      </c>
      <c r="P1" s="276"/>
      <c r="Q1" s="276"/>
      <c r="R1" s="276"/>
      <c r="S1" s="278" t="s">
        <v>739</v>
      </c>
      <c r="T1" s="278"/>
      <c r="U1" s="279"/>
      <c r="V1" s="27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87" t="s">
        <v>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30" t="s">
        <v>6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14" t="s">
        <v>108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145</v>
      </c>
    </row>
    <row r="4" spans="1:66" ht="36.950000000000003" customHeight="1" x14ac:dyDescent="0.3">
      <c r="B4" s="18"/>
      <c r="C4" s="189" t="s">
        <v>147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31" t="str">
        <f>'Rekapitulace stavby'!K6</f>
        <v>Revitalizace náměstí Míru v Kroměříži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"/>
      <c r="R6" s="20"/>
    </row>
    <row r="7" spans="1:66" s="1" customFormat="1" ht="32.85" customHeight="1" x14ac:dyDescent="0.3">
      <c r="B7" s="31"/>
      <c r="C7" s="32"/>
      <c r="D7" s="25" t="s">
        <v>148</v>
      </c>
      <c r="E7" s="32"/>
      <c r="F7" s="195" t="s">
        <v>561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32"/>
      <c r="R7" s="33"/>
    </row>
    <row r="8" spans="1:66" s="1" customFormat="1" ht="14.45" customHeight="1" x14ac:dyDescent="0.3">
      <c r="B8" s="31"/>
      <c r="C8" s="32"/>
      <c r="D8" s="26" t="s">
        <v>20</v>
      </c>
      <c r="E8" s="32"/>
      <c r="F8" s="24" t="s">
        <v>21</v>
      </c>
      <c r="G8" s="32"/>
      <c r="H8" s="32"/>
      <c r="I8" s="32"/>
      <c r="J8" s="32"/>
      <c r="K8" s="32"/>
      <c r="L8" s="32"/>
      <c r="M8" s="26" t="s">
        <v>22</v>
      </c>
      <c r="N8" s="32"/>
      <c r="O8" s="24" t="s">
        <v>21</v>
      </c>
      <c r="P8" s="32"/>
      <c r="Q8" s="32"/>
      <c r="R8" s="33"/>
    </row>
    <row r="9" spans="1:66" s="1" customFormat="1" ht="14.45" customHeight="1" x14ac:dyDescent="0.3">
      <c r="B9" s="31"/>
      <c r="C9" s="32"/>
      <c r="D9" s="26" t="s">
        <v>24</v>
      </c>
      <c r="E9" s="32"/>
      <c r="F9" s="24" t="s">
        <v>25</v>
      </c>
      <c r="G9" s="32"/>
      <c r="H9" s="32"/>
      <c r="I9" s="32"/>
      <c r="J9" s="32"/>
      <c r="K9" s="32"/>
      <c r="L9" s="32"/>
      <c r="M9" s="26" t="s">
        <v>26</v>
      </c>
      <c r="N9" s="32"/>
      <c r="O9" s="232" t="str">
        <f>'Rekapitulace stavby'!AN8</f>
        <v>21. 3. 2018</v>
      </c>
      <c r="P9" s="208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6" t="s">
        <v>30</v>
      </c>
      <c r="E11" s="32"/>
      <c r="F11" s="32"/>
      <c r="G11" s="32"/>
      <c r="H11" s="32"/>
      <c r="I11" s="32"/>
      <c r="J11" s="32"/>
      <c r="K11" s="32"/>
      <c r="L11" s="32"/>
      <c r="M11" s="26" t="s">
        <v>31</v>
      </c>
      <c r="N11" s="32"/>
      <c r="O11" s="194" t="s">
        <v>21</v>
      </c>
      <c r="P11" s="208"/>
      <c r="Q11" s="32"/>
      <c r="R11" s="33"/>
    </row>
    <row r="12" spans="1:66" s="1" customFormat="1" ht="18" customHeight="1" x14ac:dyDescent="0.3">
      <c r="B12" s="31"/>
      <c r="C12" s="32"/>
      <c r="D12" s="32"/>
      <c r="E12" s="24" t="s">
        <v>32</v>
      </c>
      <c r="F12" s="32"/>
      <c r="G12" s="32"/>
      <c r="H12" s="32"/>
      <c r="I12" s="32"/>
      <c r="J12" s="32"/>
      <c r="K12" s="32"/>
      <c r="L12" s="32"/>
      <c r="M12" s="26" t="s">
        <v>33</v>
      </c>
      <c r="N12" s="32"/>
      <c r="O12" s="194" t="s">
        <v>21</v>
      </c>
      <c r="P12" s="208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6" t="s">
        <v>34</v>
      </c>
      <c r="E14" s="32"/>
      <c r="F14" s="32"/>
      <c r="G14" s="32"/>
      <c r="H14" s="32"/>
      <c r="I14" s="32"/>
      <c r="J14" s="32"/>
      <c r="K14" s="32"/>
      <c r="L14" s="32"/>
      <c r="M14" s="26" t="s">
        <v>31</v>
      </c>
      <c r="N14" s="32"/>
      <c r="O14" s="233" t="str">
        <f>IF('Rekapitulace stavby'!AN13="","",'Rekapitulace stavby'!AN13)</f>
        <v>Vyplň údaj</v>
      </c>
      <c r="P14" s="208"/>
      <c r="Q14" s="32"/>
      <c r="R14" s="33"/>
    </row>
    <row r="15" spans="1:66" s="1" customFormat="1" ht="18" customHeight="1" x14ac:dyDescent="0.3">
      <c r="B15" s="31"/>
      <c r="C15" s="32"/>
      <c r="D15" s="32"/>
      <c r="E15" s="233" t="str">
        <f>IF('Rekapitulace stavby'!E14="","",'Rekapitulace stavby'!E14)</f>
        <v>Vyplň údaj</v>
      </c>
      <c r="F15" s="208"/>
      <c r="G15" s="208"/>
      <c r="H15" s="208"/>
      <c r="I15" s="208"/>
      <c r="J15" s="208"/>
      <c r="K15" s="208"/>
      <c r="L15" s="208"/>
      <c r="M15" s="26" t="s">
        <v>33</v>
      </c>
      <c r="N15" s="32"/>
      <c r="O15" s="233" t="str">
        <f>IF('Rekapitulace stavby'!AN14="","",'Rekapitulace stavby'!AN14)</f>
        <v>Vyplň údaj</v>
      </c>
      <c r="P15" s="208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6" t="s">
        <v>36</v>
      </c>
      <c r="E17" s="32"/>
      <c r="F17" s="32"/>
      <c r="G17" s="32"/>
      <c r="H17" s="32"/>
      <c r="I17" s="32"/>
      <c r="J17" s="32"/>
      <c r="K17" s="32"/>
      <c r="L17" s="32"/>
      <c r="M17" s="26" t="s">
        <v>31</v>
      </c>
      <c r="N17" s="32"/>
      <c r="O17" s="194" t="s">
        <v>21</v>
      </c>
      <c r="P17" s="208"/>
      <c r="Q17" s="32"/>
      <c r="R17" s="33"/>
    </row>
    <row r="18" spans="2:18" s="1" customFormat="1" ht="18" customHeight="1" x14ac:dyDescent="0.3">
      <c r="B18" s="31"/>
      <c r="C18" s="32"/>
      <c r="D18" s="32"/>
      <c r="E18" s="24" t="s">
        <v>37</v>
      </c>
      <c r="F18" s="32"/>
      <c r="G18" s="32"/>
      <c r="H18" s="32"/>
      <c r="I18" s="32"/>
      <c r="J18" s="32"/>
      <c r="K18" s="32"/>
      <c r="L18" s="32"/>
      <c r="M18" s="26" t="s">
        <v>33</v>
      </c>
      <c r="N18" s="32"/>
      <c r="O18" s="194" t="s">
        <v>21</v>
      </c>
      <c r="P18" s="208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6" t="s">
        <v>39</v>
      </c>
      <c r="E20" s="32"/>
      <c r="F20" s="32"/>
      <c r="G20" s="32"/>
      <c r="H20" s="32"/>
      <c r="I20" s="32"/>
      <c r="J20" s="32"/>
      <c r="K20" s="32"/>
      <c r="L20" s="32"/>
      <c r="M20" s="26" t="s">
        <v>31</v>
      </c>
      <c r="N20" s="32"/>
      <c r="O20" s="194" t="s">
        <v>21</v>
      </c>
      <c r="P20" s="208"/>
      <c r="Q20" s="32"/>
      <c r="R20" s="33"/>
    </row>
    <row r="21" spans="2:18" s="1" customFormat="1" ht="18" customHeight="1" x14ac:dyDescent="0.3">
      <c r="B21" s="31"/>
      <c r="C21" s="32"/>
      <c r="D21" s="32"/>
      <c r="E21" s="24" t="s">
        <v>37</v>
      </c>
      <c r="F21" s="32"/>
      <c r="G21" s="32"/>
      <c r="H21" s="32"/>
      <c r="I21" s="32"/>
      <c r="J21" s="32"/>
      <c r="K21" s="32"/>
      <c r="L21" s="32"/>
      <c r="M21" s="26" t="s">
        <v>33</v>
      </c>
      <c r="N21" s="32"/>
      <c r="O21" s="194" t="s">
        <v>21</v>
      </c>
      <c r="P21" s="208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6" t="s">
        <v>40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 x14ac:dyDescent="0.3">
      <c r="B24" s="31"/>
      <c r="C24" s="32"/>
      <c r="D24" s="32"/>
      <c r="E24" s="197" t="s">
        <v>21</v>
      </c>
      <c r="F24" s="208"/>
      <c r="G24" s="208"/>
      <c r="H24" s="208"/>
      <c r="I24" s="208"/>
      <c r="J24" s="208"/>
      <c r="K24" s="208"/>
      <c r="L24" s="208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116" t="s">
        <v>150</v>
      </c>
      <c r="E27" s="32"/>
      <c r="F27" s="32"/>
      <c r="G27" s="32"/>
      <c r="H27" s="32"/>
      <c r="I27" s="32"/>
      <c r="J27" s="32"/>
      <c r="K27" s="32"/>
      <c r="L27" s="32"/>
      <c r="M27" s="198">
        <f>N88</f>
        <v>0</v>
      </c>
      <c r="N27" s="208"/>
      <c r="O27" s="208"/>
      <c r="P27" s="208"/>
      <c r="Q27" s="32"/>
      <c r="R27" s="33"/>
    </row>
    <row r="28" spans="2:18" s="1" customFormat="1" ht="14.45" customHeight="1" x14ac:dyDescent="0.3">
      <c r="B28" s="31"/>
      <c r="C28" s="32"/>
      <c r="D28" s="30" t="s">
        <v>136</v>
      </c>
      <c r="E28" s="32"/>
      <c r="F28" s="32"/>
      <c r="G28" s="32"/>
      <c r="H28" s="32"/>
      <c r="I28" s="32"/>
      <c r="J28" s="32"/>
      <c r="K28" s="32"/>
      <c r="L28" s="32"/>
      <c r="M28" s="198">
        <f>N93</f>
        <v>0</v>
      </c>
      <c r="N28" s="208"/>
      <c r="O28" s="208"/>
      <c r="P28" s="208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17" t="s">
        <v>43</v>
      </c>
      <c r="E30" s="32"/>
      <c r="F30" s="32"/>
      <c r="G30" s="32"/>
      <c r="H30" s="32"/>
      <c r="I30" s="32"/>
      <c r="J30" s="32"/>
      <c r="K30" s="32"/>
      <c r="L30" s="32"/>
      <c r="M30" s="234">
        <f>ROUND(M27+M28,2)</f>
        <v>0</v>
      </c>
      <c r="N30" s="208"/>
      <c r="O30" s="208"/>
      <c r="P30" s="208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44</v>
      </c>
      <c r="E32" s="38" t="s">
        <v>45</v>
      </c>
      <c r="F32" s="39">
        <v>0.21</v>
      </c>
      <c r="G32" s="118" t="s">
        <v>46</v>
      </c>
      <c r="H32" s="235">
        <f>ROUND((((SUM(BE93:BE100)+SUM(BE118:BE121))+SUM(BE123:BE127))),2)</f>
        <v>0</v>
      </c>
      <c r="I32" s="208"/>
      <c r="J32" s="208"/>
      <c r="K32" s="32"/>
      <c r="L32" s="32"/>
      <c r="M32" s="235">
        <f>ROUND(((ROUND((SUM(BE93:BE100)+SUM(BE118:BE121)), 2)*F32)+SUM(BE123:BE127)*F32),2)</f>
        <v>0</v>
      </c>
      <c r="N32" s="208"/>
      <c r="O32" s="208"/>
      <c r="P32" s="208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47</v>
      </c>
      <c r="F33" s="39">
        <v>0.15</v>
      </c>
      <c r="G33" s="118" t="s">
        <v>46</v>
      </c>
      <c r="H33" s="235">
        <f>ROUND((((SUM(BF93:BF100)+SUM(BF118:BF121))+SUM(BF123:BF127))),2)</f>
        <v>0</v>
      </c>
      <c r="I33" s="208"/>
      <c r="J33" s="208"/>
      <c r="K33" s="32"/>
      <c r="L33" s="32"/>
      <c r="M33" s="235">
        <f>ROUND(((ROUND((SUM(BF93:BF100)+SUM(BF118:BF121)), 2)*F33)+SUM(BF123:BF127)*F33),2)</f>
        <v>0</v>
      </c>
      <c r="N33" s="208"/>
      <c r="O33" s="208"/>
      <c r="P33" s="208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48</v>
      </c>
      <c r="F34" s="39">
        <v>0.21</v>
      </c>
      <c r="G34" s="118" t="s">
        <v>46</v>
      </c>
      <c r="H34" s="235">
        <f>ROUND((((SUM(BG93:BG100)+SUM(BG118:BG121))+SUM(BG123:BG127))),2)</f>
        <v>0</v>
      </c>
      <c r="I34" s="208"/>
      <c r="J34" s="208"/>
      <c r="K34" s="32"/>
      <c r="L34" s="32"/>
      <c r="M34" s="235">
        <v>0</v>
      </c>
      <c r="N34" s="208"/>
      <c r="O34" s="208"/>
      <c r="P34" s="208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49</v>
      </c>
      <c r="F35" s="39">
        <v>0.15</v>
      </c>
      <c r="G35" s="118" t="s">
        <v>46</v>
      </c>
      <c r="H35" s="235">
        <f>ROUND((((SUM(BH93:BH100)+SUM(BH118:BH121))+SUM(BH123:BH127))),2)</f>
        <v>0</v>
      </c>
      <c r="I35" s="208"/>
      <c r="J35" s="208"/>
      <c r="K35" s="32"/>
      <c r="L35" s="32"/>
      <c r="M35" s="235">
        <v>0</v>
      </c>
      <c r="N35" s="208"/>
      <c r="O35" s="208"/>
      <c r="P35" s="208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50</v>
      </c>
      <c r="F36" s="39">
        <v>0</v>
      </c>
      <c r="G36" s="118" t="s">
        <v>46</v>
      </c>
      <c r="H36" s="235">
        <f>ROUND((((SUM(BI93:BI100)+SUM(BI118:BI121))+SUM(BI123:BI127))),2)</f>
        <v>0</v>
      </c>
      <c r="I36" s="208"/>
      <c r="J36" s="208"/>
      <c r="K36" s="32"/>
      <c r="L36" s="32"/>
      <c r="M36" s="235">
        <v>0</v>
      </c>
      <c r="N36" s="208"/>
      <c r="O36" s="208"/>
      <c r="P36" s="208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14"/>
      <c r="D38" s="119" t="s">
        <v>51</v>
      </c>
      <c r="E38" s="76"/>
      <c r="F38" s="76"/>
      <c r="G38" s="120" t="s">
        <v>52</v>
      </c>
      <c r="H38" s="121" t="s">
        <v>53</v>
      </c>
      <c r="I38" s="76"/>
      <c r="J38" s="76"/>
      <c r="K38" s="76"/>
      <c r="L38" s="236">
        <f>SUM(M30:M36)</f>
        <v>0</v>
      </c>
      <c r="M38" s="218"/>
      <c r="N38" s="218"/>
      <c r="O38" s="218"/>
      <c r="P38" s="220"/>
      <c r="Q38" s="114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 ht="13.5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3.5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3.5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3.5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3.5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3.5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3.5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3.5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 ht="13.5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3.5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3.5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21" ht="13.5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21" ht="13.5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21" ht="13.5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21" ht="13.5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21" ht="13.5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21" s="1" customFormat="1" x14ac:dyDescent="0.3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21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 x14ac:dyDescent="0.3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 x14ac:dyDescent="0.3">
      <c r="B76" s="31"/>
      <c r="C76" s="189" t="s">
        <v>151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3"/>
      <c r="T76" s="125"/>
      <c r="U76" s="125"/>
    </row>
    <row r="77" spans="2:21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25"/>
      <c r="U77" s="125"/>
    </row>
    <row r="78" spans="2:21" s="1" customFormat="1" ht="30" customHeight="1" x14ac:dyDescent="0.3">
      <c r="B78" s="31"/>
      <c r="C78" s="26" t="s">
        <v>17</v>
      </c>
      <c r="D78" s="32"/>
      <c r="E78" s="32"/>
      <c r="F78" s="231" t="str">
        <f>F6</f>
        <v>Revitalizace náměstí Míru v Kroměříži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25"/>
      <c r="U78" s="125"/>
    </row>
    <row r="79" spans="2:21" s="1" customFormat="1" ht="36.950000000000003" customHeight="1" x14ac:dyDescent="0.3">
      <c r="B79" s="31"/>
      <c r="C79" s="65" t="s">
        <v>148</v>
      </c>
      <c r="D79" s="32"/>
      <c r="E79" s="32"/>
      <c r="F79" s="209" t="str">
        <f>F7</f>
        <v xml:space="preserve">SO 03.2 - Vodní prvek - mlžení - technologická část </v>
      </c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32"/>
      <c r="R79" s="33"/>
      <c r="T79" s="125"/>
      <c r="U79" s="125"/>
    </row>
    <row r="80" spans="2:21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25"/>
      <c r="U80" s="125"/>
    </row>
    <row r="81" spans="2:65" s="1" customFormat="1" ht="18" customHeight="1" x14ac:dyDescent="0.3">
      <c r="B81" s="31"/>
      <c r="C81" s="26" t="s">
        <v>24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26</v>
      </c>
      <c r="L81" s="32"/>
      <c r="M81" s="237" t="str">
        <f>IF(O9="","",O9)</f>
        <v>21. 3. 2018</v>
      </c>
      <c r="N81" s="208"/>
      <c r="O81" s="208"/>
      <c r="P81" s="208"/>
      <c r="Q81" s="32"/>
      <c r="R81" s="33"/>
      <c r="T81" s="125"/>
      <c r="U81" s="125"/>
    </row>
    <row r="82" spans="2:65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25"/>
      <c r="U82" s="125"/>
    </row>
    <row r="83" spans="2:65" s="1" customFormat="1" x14ac:dyDescent="0.3">
      <c r="B83" s="31"/>
      <c r="C83" s="26" t="s">
        <v>30</v>
      </c>
      <c r="D83" s="32"/>
      <c r="E83" s="32"/>
      <c r="F83" s="24" t="str">
        <f>E12</f>
        <v>Město Kroměříž</v>
      </c>
      <c r="G83" s="32"/>
      <c r="H83" s="32"/>
      <c r="I83" s="32"/>
      <c r="J83" s="32"/>
      <c r="K83" s="26" t="s">
        <v>36</v>
      </c>
      <c r="L83" s="32"/>
      <c r="M83" s="194" t="str">
        <f>E18</f>
        <v>Ing.Alena Vránová</v>
      </c>
      <c r="N83" s="208"/>
      <c r="O83" s="208"/>
      <c r="P83" s="208"/>
      <c r="Q83" s="208"/>
      <c r="R83" s="33"/>
      <c r="T83" s="125"/>
      <c r="U83" s="125"/>
    </row>
    <row r="84" spans="2:65" s="1" customFormat="1" ht="14.45" customHeight="1" x14ac:dyDescent="0.3">
      <c r="B84" s="31"/>
      <c r="C84" s="26" t="s">
        <v>34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39</v>
      </c>
      <c r="L84" s="32"/>
      <c r="M84" s="194" t="str">
        <f>E21</f>
        <v>Ing.Alena Vránová</v>
      </c>
      <c r="N84" s="208"/>
      <c r="O84" s="208"/>
      <c r="P84" s="208"/>
      <c r="Q84" s="208"/>
      <c r="R84" s="33"/>
      <c r="T84" s="125"/>
      <c r="U84" s="125"/>
    </row>
    <row r="85" spans="2:65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25"/>
      <c r="U85" s="125"/>
    </row>
    <row r="86" spans="2:65" s="1" customFormat="1" ht="29.25" customHeight="1" x14ac:dyDescent="0.3">
      <c r="B86" s="31"/>
      <c r="C86" s="238" t="s">
        <v>152</v>
      </c>
      <c r="D86" s="239"/>
      <c r="E86" s="239"/>
      <c r="F86" s="239"/>
      <c r="G86" s="239"/>
      <c r="H86" s="114"/>
      <c r="I86" s="114"/>
      <c r="J86" s="114"/>
      <c r="K86" s="114"/>
      <c r="L86" s="114"/>
      <c r="M86" s="114"/>
      <c r="N86" s="238" t="s">
        <v>153</v>
      </c>
      <c r="O86" s="208"/>
      <c r="P86" s="208"/>
      <c r="Q86" s="208"/>
      <c r="R86" s="33"/>
      <c r="T86" s="125"/>
      <c r="U86" s="125"/>
    </row>
    <row r="87" spans="2:65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25"/>
      <c r="U87" s="125"/>
    </row>
    <row r="88" spans="2:65" s="1" customFormat="1" ht="29.25" customHeight="1" x14ac:dyDescent="0.3">
      <c r="B88" s="31"/>
      <c r="C88" s="126" t="s">
        <v>154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8">
        <f>N118</f>
        <v>0</v>
      </c>
      <c r="O88" s="208"/>
      <c r="P88" s="208"/>
      <c r="Q88" s="208"/>
      <c r="R88" s="33"/>
      <c r="T88" s="125"/>
      <c r="U88" s="125"/>
      <c r="AU88" s="14" t="s">
        <v>155</v>
      </c>
    </row>
    <row r="89" spans="2:65" s="6" customFormat="1" ht="24.95" customHeight="1" x14ac:dyDescent="0.3">
      <c r="B89" s="127"/>
      <c r="C89" s="128"/>
      <c r="D89" s="129" t="s">
        <v>509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0">
        <f>N119</f>
        <v>0</v>
      </c>
      <c r="O89" s="241"/>
      <c r="P89" s="241"/>
      <c r="Q89" s="241"/>
      <c r="R89" s="130"/>
      <c r="T89" s="131"/>
      <c r="U89" s="131"/>
    </row>
    <row r="90" spans="2:65" s="7" customFormat="1" ht="19.899999999999999" customHeight="1" x14ac:dyDescent="0.3">
      <c r="B90" s="132"/>
      <c r="C90" s="133"/>
      <c r="D90" s="102" t="s">
        <v>510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5">
        <f>N120</f>
        <v>0</v>
      </c>
      <c r="O90" s="242"/>
      <c r="P90" s="242"/>
      <c r="Q90" s="242"/>
      <c r="R90" s="134"/>
      <c r="T90" s="135"/>
      <c r="U90" s="135"/>
    </row>
    <row r="91" spans="2:65" s="6" customFormat="1" ht="21.75" customHeight="1" x14ac:dyDescent="0.35">
      <c r="B91" s="127"/>
      <c r="C91" s="128"/>
      <c r="D91" s="129" t="s">
        <v>164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43">
        <f>N122</f>
        <v>0</v>
      </c>
      <c r="O91" s="241"/>
      <c r="P91" s="241"/>
      <c r="Q91" s="241"/>
      <c r="R91" s="130"/>
      <c r="T91" s="131"/>
      <c r="U91" s="131"/>
    </row>
    <row r="92" spans="2:65" s="1" customFormat="1" ht="21.75" customHeight="1" x14ac:dyDescent="0.3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T92" s="125"/>
      <c r="U92" s="125"/>
    </row>
    <row r="93" spans="2:65" s="1" customFormat="1" ht="29.25" customHeight="1" x14ac:dyDescent="0.3">
      <c r="B93" s="31"/>
      <c r="C93" s="126" t="s">
        <v>165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44">
        <f>ROUND(N94+N95+N96+N97+N98+N99,2)</f>
        <v>0</v>
      </c>
      <c r="O93" s="208"/>
      <c r="P93" s="208"/>
      <c r="Q93" s="208"/>
      <c r="R93" s="33"/>
      <c r="T93" s="136"/>
      <c r="U93" s="137" t="s">
        <v>44</v>
      </c>
    </row>
    <row r="94" spans="2:65" s="1" customFormat="1" ht="18" customHeight="1" x14ac:dyDescent="0.3">
      <c r="B94" s="31"/>
      <c r="C94" s="32"/>
      <c r="D94" s="226" t="s">
        <v>166</v>
      </c>
      <c r="E94" s="208"/>
      <c r="F94" s="208"/>
      <c r="G94" s="208"/>
      <c r="H94" s="208"/>
      <c r="I94" s="32"/>
      <c r="J94" s="32"/>
      <c r="K94" s="32"/>
      <c r="L94" s="32"/>
      <c r="M94" s="32"/>
      <c r="N94" s="224">
        <f>ROUND(N88*T94,2)</f>
        <v>0</v>
      </c>
      <c r="O94" s="208"/>
      <c r="P94" s="208"/>
      <c r="Q94" s="208"/>
      <c r="R94" s="33"/>
      <c r="S94" s="138"/>
      <c r="T94" s="74"/>
      <c r="U94" s="139" t="s">
        <v>45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1" t="s">
        <v>167</v>
      </c>
      <c r="AZ94" s="140"/>
      <c r="BA94" s="140"/>
      <c r="BB94" s="140"/>
      <c r="BC94" s="140"/>
      <c r="BD94" s="140"/>
      <c r="BE94" s="142">
        <f t="shared" ref="BE94:BE99" si="0">IF(U94="základní",N94,0)</f>
        <v>0</v>
      </c>
      <c r="BF94" s="142">
        <f t="shared" ref="BF94:BF99" si="1">IF(U94="snížená",N94,0)</f>
        <v>0</v>
      </c>
      <c r="BG94" s="142">
        <f t="shared" ref="BG94:BG99" si="2">IF(U94="zákl. přenesená",N94,0)</f>
        <v>0</v>
      </c>
      <c r="BH94" s="142">
        <f t="shared" ref="BH94:BH99" si="3">IF(U94="sníž. přenesená",N94,0)</f>
        <v>0</v>
      </c>
      <c r="BI94" s="142">
        <f t="shared" ref="BI94:BI99" si="4">IF(U94="nulová",N94,0)</f>
        <v>0</v>
      </c>
      <c r="BJ94" s="141" t="s">
        <v>23</v>
      </c>
      <c r="BK94" s="140"/>
      <c r="BL94" s="140"/>
      <c r="BM94" s="140"/>
    </row>
    <row r="95" spans="2:65" s="1" customFormat="1" ht="18" customHeight="1" x14ac:dyDescent="0.3">
      <c r="B95" s="31"/>
      <c r="C95" s="32"/>
      <c r="D95" s="226" t="s">
        <v>168</v>
      </c>
      <c r="E95" s="208"/>
      <c r="F95" s="208"/>
      <c r="G95" s="208"/>
      <c r="H95" s="208"/>
      <c r="I95" s="32"/>
      <c r="J95" s="32"/>
      <c r="K95" s="32"/>
      <c r="L95" s="32"/>
      <c r="M95" s="32"/>
      <c r="N95" s="224">
        <f>ROUND(N88*T95,2)</f>
        <v>0</v>
      </c>
      <c r="O95" s="208"/>
      <c r="P95" s="208"/>
      <c r="Q95" s="208"/>
      <c r="R95" s="33"/>
      <c r="S95" s="138"/>
      <c r="T95" s="74"/>
      <c r="U95" s="139" t="s">
        <v>45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1" t="s">
        <v>167</v>
      </c>
      <c r="AZ95" s="140"/>
      <c r="BA95" s="140"/>
      <c r="BB95" s="140"/>
      <c r="BC95" s="140"/>
      <c r="BD95" s="140"/>
      <c r="BE95" s="142">
        <f t="shared" si="0"/>
        <v>0</v>
      </c>
      <c r="BF95" s="142">
        <f t="shared" si="1"/>
        <v>0</v>
      </c>
      <c r="BG95" s="142">
        <f t="shared" si="2"/>
        <v>0</v>
      </c>
      <c r="BH95" s="142">
        <f t="shared" si="3"/>
        <v>0</v>
      </c>
      <c r="BI95" s="142">
        <f t="shared" si="4"/>
        <v>0</v>
      </c>
      <c r="BJ95" s="141" t="s">
        <v>23</v>
      </c>
      <c r="BK95" s="140"/>
      <c r="BL95" s="140"/>
      <c r="BM95" s="140"/>
    </row>
    <row r="96" spans="2:65" s="1" customFormat="1" ht="18" customHeight="1" x14ac:dyDescent="0.3">
      <c r="B96" s="31"/>
      <c r="C96" s="32"/>
      <c r="D96" s="226" t="s">
        <v>169</v>
      </c>
      <c r="E96" s="208"/>
      <c r="F96" s="208"/>
      <c r="G96" s="208"/>
      <c r="H96" s="208"/>
      <c r="I96" s="32"/>
      <c r="J96" s="32"/>
      <c r="K96" s="32"/>
      <c r="L96" s="32"/>
      <c r="M96" s="32"/>
      <c r="N96" s="224">
        <f>ROUND(N88*T96,2)</f>
        <v>0</v>
      </c>
      <c r="O96" s="208"/>
      <c r="P96" s="208"/>
      <c r="Q96" s="208"/>
      <c r="R96" s="33"/>
      <c r="S96" s="138"/>
      <c r="T96" s="74"/>
      <c r="U96" s="139" t="s">
        <v>45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1" t="s">
        <v>167</v>
      </c>
      <c r="AZ96" s="140"/>
      <c r="BA96" s="140"/>
      <c r="BB96" s="140"/>
      <c r="BC96" s="140"/>
      <c r="BD96" s="140"/>
      <c r="BE96" s="142">
        <f t="shared" si="0"/>
        <v>0</v>
      </c>
      <c r="BF96" s="142">
        <f t="shared" si="1"/>
        <v>0</v>
      </c>
      <c r="BG96" s="142">
        <f t="shared" si="2"/>
        <v>0</v>
      </c>
      <c r="BH96" s="142">
        <f t="shared" si="3"/>
        <v>0</v>
      </c>
      <c r="BI96" s="142">
        <f t="shared" si="4"/>
        <v>0</v>
      </c>
      <c r="BJ96" s="141" t="s">
        <v>23</v>
      </c>
      <c r="BK96" s="140"/>
      <c r="BL96" s="140"/>
      <c r="BM96" s="140"/>
    </row>
    <row r="97" spans="2:65" s="1" customFormat="1" ht="18" customHeight="1" x14ac:dyDescent="0.3">
      <c r="B97" s="31"/>
      <c r="C97" s="32"/>
      <c r="D97" s="226" t="s">
        <v>170</v>
      </c>
      <c r="E97" s="208"/>
      <c r="F97" s="208"/>
      <c r="G97" s="208"/>
      <c r="H97" s="208"/>
      <c r="I97" s="32"/>
      <c r="J97" s="32"/>
      <c r="K97" s="32"/>
      <c r="L97" s="32"/>
      <c r="M97" s="32"/>
      <c r="N97" s="224">
        <f>ROUND(N88*T97,2)</f>
        <v>0</v>
      </c>
      <c r="O97" s="208"/>
      <c r="P97" s="208"/>
      <c r="Q97" s="208"/>
      <c r="R97" s="33"/>
      <c r="S97" s="138"/>
      <c r="T97" s="74"/>
      <c r="U97" s="139" t="s">
        <v>45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1" t="s">
        <v>167</v>
      </c>
      <c r="AZ97" s="140"/>
      <c r="BA97" s="140"/>
      <c r="BB97" s="140"/>
      <c r="BC97" s="140"/>
      <c r="BD97" s="140"/>
      <c r="BE97" s="142">
        <f t="shared" si="0"/>
        <v>0</v>
      </c>
      <c r="BF97" s="142">
        <f t="shared" si="1"/>
        <v>0</v>
      </c>
      <c r="BG97" s="142">
        <f t="shared" si="2"/>
        <v>0</v>
      </c>
      <c r="BH97" s="142">
        <f t="shared" si="3"/>
        <v>0</v>
      </c>
      <c r="BI97" s="142">
        <f t="shared" si="4"/>
        <v>0</v>
      </c>
      <c r="BJ97" s="141" t="s">
        <v>23</v>
      </c>
      <c r="BK97" s="140"/>
      <c r="BL97" s="140"/>
      <c r="BM97" s="140"/>
    </row>
    <row r="98" spans="2:65" s="1" customFormat="1" ht="18" customHeight="1" x14ac:dyDescent="0.3">
      <c r="B98" s="31"/>
      <c r="C98" s="32"/>
      <c r="D98" s="226" t="s">
        <v>171</v>
      </c>
      <c r="E98" s="208"/>
      <c r="F98" s="208"/>
      <c r="G98" s="208"/>
      <c r="H98" s="208"/>
      <c r="I98" s="32"/>
      <c r="J98" s="32"/>
      <c r="K98" s="32"/>
      <c r="L98" s="32"/>
      <c r="M98" s="32"/>
      <c r="N98" s="224">
        <f>ROUND(N88*T98,2)</f>
        <v>0</v>
      </c>
      <c r="O98" s="208"/>
      <c r="P98" s="208"/>
      <c r="Q98" s="208"/>
      <c r="R98" s="33"/>
      <c r="S98" s="138"/>
      <c r="T98" s="74"/>
      <c r="U98" s="139" t="s">
        <v>45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167</v>
      </c>
      <c r="AZ98" s="140"/>
      <c r="BA98" s="140"/>
      <c r="BB98" s="140"/>
      <c r="BC98" s="140"/>
      <c r="BD98" s="140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23</v>
      </c>
      <c r="BK98" s="140"/>
      <c r="BL98" s="140"/>
      <c r="BM98" s="140"/>
    </row>
    <row r="99" spans="2:65" s="1" customFormat="1" ht="18" customHeight="1" x14ac:dyDescent="0.3">
      <c r="B99" s="31"/>
      <c r="C99" s="32"/>
      <c r="D99" s="102" t="s">
        <v>172</v>
      </c>
      <c r="E99" s="32"/>
      <c r="F99" s="32"/>
      <c r="G99" s="32"/>
      <c r="H99" s="32"/>
      <c r="I99" s="32"/>
      <c r="J99" s="32"/>
      <c r="K99" s="32"/>
      <c r="L99" s="32"/>
      <c r="M99" s="32"/>
      <c r="N99" s="224">
        <f>ROUND(N88*T99,2)</f>
        <v>0</v>
      </c>
      <c r="O99" s="208"/>
      <c r="P99" s="208"/>
      <c r="Q99" s="208"/>
      <c r="R99" s="33"/>
      <c r="S99" s="138"/>
      <c r="T99" s="143"/>
      <c r="U99" s="144" t="s">
        <v>45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173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23</v>
      </c>
      <c r="BK99" s="140"/>
      <c r="BL99" s="140"/>
      <c r="BM99" s="140"/>
    </row>
    <row r="100" spans="2:65" s="1" customFormat="1" ht="13.5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  <c r="T100" s="125"/>
      <c r="U100" s="125"/>
    </row>
    <row r="101" spans="2:65" s="1" customFormat="1" ht="29.25" customHeight="1" x14ac:dyDescent="0.3">
      <c r="B101" s="31"/>
      <c r="C101" s="113" t="s">
        <v>141</v>
      </c>
      <c r="D101" s="114"/>
      <c r="E101" s="114"/>
      <c r="F101" s="114"/>
      <c r="G101" s="114"/>
      <c r="H101" s="114"/>
      <c r="I101" s="114"/>
      <c r="J101" s="114"/>
      <c r="K101" s="114"/>
      <c r="L101" s="229">
        <f>ROUND(SUM(N88+N93),2)</f>
        <v>0</v>
      </c>
      <c r="M101" s="239"/>
      <c r="N101" s="239"/>
      <c r="O101" s="239"/>
      <c r="P101" s="239"/>
      <c r="Q101" s="239"/>
      <c r="R101" s="33"/>
      <c r="T101" s="125"/>
      <c r="U101" s="125"/>
    </row>
    <row r="102" spans="2:65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  <c r="T102" s="125"/>
      <c r="U102" s="125"/>
    </row>
    <row r="106" spans="2:65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65" s="1" customFormat="1" ht="36.950000000000003" customHeight="1" x14ac:dyDescent="0.3">
      <c r="B107" s="31"/>
      <c r="C107" s="189" t="s">
        <v>174</v>
      </c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33"/>
    </row>
    <row r="108" spans="2:65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30" customHeight="1" x14ac:dyDescent="0.3">
      <c r="B109" s="31"/>
      <c r="C109" s="26" t="s">
        <v>17</v>
      </c>
      <c r="D109" s="32"/>
      <c r="E109" s="32"/>
      <c r="F109" s="231" t="str">
        <f>F6</f>
        <v>Revitalizace náměstí Míru v Kroměříži</v>
      </c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32"/>
      <c r="R109" s="33"/>
    </row>
    <row r="110" spans="2:65" s="1" customFormat="1" ht="36.950000000000003" customHeight="1" x14ac:dyDescent="0.3">
      <c r="B110" s="31"/>
      <c r="C110" s="65" t="s">
        <v>148</v>
      </c>
      <c r="D110" s="32"/>
      <c r="E110" s="32"/>
      <c r="F110" s="209" t="str">
        <f>F7</f>
        <v xml:space="preserve">SO 03.2 - Vodní prvek - mlžení - technologická část </v>
      </c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32"/>
      <c r="R110" s="33"/>
    </row>
    <row r="111" spans="2:65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18" customHeight="1" x14ac:dyDescent="0.3">
      <c r="B112" s="31"/>
      <c r="C112" s="26" t="s">
        <v>24</v>
      </c>
      <c r="D112" s="32"/>
      <c r="E112" s="32"/>
      <c r="F112" s="24" t="str">
        <f>F9</f>
        <v xml:space="preserve"> </v>
      </c>
      <c r="G112" s="32"/>
      <c r="H112" s="32"/>
      <c r="I112" s="32"/>
      <c r="J112" s="32"/>
      <c r="K112" s="26" t="s">
        <v>26</v>
      </c>
      <c r="L112" s="32"/>
      <c r="M112" s="237" t="str">
        <f>IF(O9="","",O9)</f>
        <v>21. 3. 2018</v>
      </c>
      <c r="N112" s="208"/>
      <c r="O112" s="208"/>
      <c r="P112" s="208"/>
      <c r="Q112" s="32"/>
      <c r="R112" s="33"/>
    </row>
    <row r="113" spans="2:65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x14ac:dyDescent="0.3">
      <c r="B114" s="31"/>
      <c r="C114" s="26" t="s">
        <v>30</v>
      </c>
      <c r="D114" s="32"/>
      <c r="E114" s="32"/>
      <c r="F114" s="24" t="str">
        <f>E12</f>
        <v>Město Kroměříž</v>
      </c>
      <c r="G114" s="32"/>
      <c r="H114" s="32"/>
      <c r="I114" s="32"/>
      <c r="J114" s="32"/>
      <c r="K114" s="26" t="s">
        <v>36</v>
      </c>
      <c r="L114" s="32"/>
      <c r="M114" s="194" t="str">
        <f>E18</f>
        <v>Ing.Alena Vránová</v>
      </c>
      <c r="N114" s="208"/>
      <c r="O114" s="208"/>
      <c r="P114" s="208"/>
      <c r="Q114" s="208"/>
      <c r="R114" s="33"/>
    </row>
    <row r="115" spans="2:65" s="1" customFormat="1" ht="14.45" customHeight="1" x14ac:dyDescent="0.3">
      <c r="B115" s="31"/>
      <c r="C115" s="26" t="s">
        <v>34</v>
      </c>
      <c r="D115" s="32"/>
      <c r="E115" s="32"/>
      <c r="F115" s="24" t="str">
        <f>IF(E15="","",E15)</f>
        <v>Vyplň údaj</v>
      </c>
      <c r="G115" s="32"/>
      <c r="H115" s="32"/>
      <c r="I115" s="32"/>
      <c r="J115" s="32"/>
      <c r="K115" s="26" t="s">
        <v>39</v>
      </c>
      <c r="L115" s="32"/>
      <c r="M115" s="194" t="str">
        <f>E21</f>
        <v>Ing.Alena Vránová</v>
      </c>
      <c r="N115" s="208"/>
      <c r="O115" s="208"/>
      <c r="P115" s="208"/>
      <c r="Q115" s="208"/>
      <c r="R115" s="33"/>
    </row>
    <row r="116" spans="2:65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 x14ac:dyDescent="0.3">
      <c r="B117" s="145"/>
      <c r="C117" s="146" t="s">
        <v>175</v>
      </c>
      <c r="D117" s="147" t="s">
        <v>176</v>
      </c>
      <c r="E117" s="147" t="s">
        <v>62</v>
      </c>
      <c r="F117" s="245" t="s">
        <v>177</v>
      </c>
      <c r="G117" s="246"/>
      <c r="H117" s="246"/>
      <c r="I117" s="246"/>
      <c r="J117" s="147" t="s">
        <v>178</v>
      </c>
      <c r="K117" s="147" t="s">
        <v>179</v>
      </c>
      <c r="L117" s="247" t="s">
        <v>180</v>
      </c>
      <c r="M117" s="246"/>
      <c r="N117" s="245" t="s">
        <v>153</v>
      </c>
      <c r="O117" s="246"/>
      <c r="P117" s="246"/>
      <c r="Q117" s="248"/>
      <c r="R117" s="148"/>
      <c r="T117" s="77" t="s">
        <v>181</v>
      </c>
      <c r="U117" s="78" t="s">
        <v>44</v>
      </c>
      <c r="V117" s="78" t="s">
        <v>182</v>
      </c>
      <c r="W117" s="78" t="s">
        <v>183</v>
      </c>
      <c r="X117" s="78" t="s">
        <v>184</v>
      </c>
      <c r="Y117" s="78" t="s">
        <v>185</v>
      </c>
      <c r="Z117" s="78" t="s">
        <v>186</v>
      </c>
      <c r="AA117" s="79" t="s">
        <v>187</v>
      </c>
    </row>
    <row r="118" spans="2:65" s="1" customFormat="1" ht="29.25" customHeight="1" x14ac:dyDescent="0.35">
      <c r="B118" s="31"/>
      <c r="C118" s="81" t="s">
        <v>150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62">
        <f>BK118</f>
        <v>0</v>
      </c>
      <c r="O118" s="263"/>
      <c r="P118" s="263"/>
      <c r="Q118" s="263"/>
      <c r="R118" s="33"/>
      <c r="T118" s="80"/>
      <c r="U118" s="47"/>
      <c r="V118" s="47"/>
      <c r="W118" s="149">
        <f>W119+W122</f>
        <v>0</v>
      </c>
      <c r="X118" s="47"/>
      <c r="Y118" s="149">
        <f>Y119+Y122</f>
        <v>0</v>
      </c>
      <c r="Z118" s="47"/>
      <c r="AA118" s="150">
        <f>AA119+AA122</f>
        <v>0</v>
      </c>
      <c r="AT118" s="14" t="s">
        <v>79</v>
      </c>
      <c r="AU118" s="14" t="s">
        <v>155</v>
      </c>
      <c r="BK118" s="151">
        <f>BK119+BK122</f>
        <v>0</v>
      </c>
    </row>
    <row r="119" spans="2:65" s="9" customFormat="1" ht="37.35" customHeight="1" x14ac:dyDescent="0.35">
      <c r="B119" s="152"/>
      <c r="C119" s="153"/>
      <c r="D119" s="154" t="s">
        <v>509</v>
      </c>
      <c r="E119" s="154"/>
      <c r="F119" s="154"/>
      <c r="G119" s="154"/>
      <c r="H119" s="154"/>
      <c r="I119" s="154"/>
      <c r="J119" s="154"/>
      <c r="K119" s="154"/>
      <c r="L119" s="154"/>
      <c r="M119" s="154"/>
      <c r="N119" s="243">
        <f>BK119</f>
        <v>0</v>
      </c>
      <c r="O119" s="240"/>
      <c r="P119" s="240"/>
      <c r="Q119" s="240"/>
      <c r="R119" s="155"/>
      <c r="T119" s="156"/>
      <c r="U119" s="153"/>
      <c r="V119" s="153"/>
      <c r="W119" s="157">
        <f>W120</f>
        <v>0</v>
      </c>
      <c r="X119" s="153"/>
      <c r="Y119" s="157">
        <f>Y120</f>
        <v>0</v>
      </c>
      <c r="Z119" s="153"/>
      <c r="AA119" s="158">
        <f>AA120</f>
        <v>0</v>
      </c>
      <c r="AR119" s="159" t="s">
        <v>193</v>
      </c>
      <c r="AT119" s="160" t="s">
        <v>79</v>
      </c>
      <c r="AU119" s="160" t="s">
        <v>80</v>
      </c>
      <c r="AY119" s="159" t="s">
        <v>188</v>
      </c>
      <c r="BK119" s="161">
        <f>BK120</f>
        <v>0</v>
      </c>
    </row>
    <row r="120" spans="2:65" s="9" customFormat="1" ht="19.899999999999999" customHeight="1" x14ac:dyDescent="0.3">
      <c r="B120" s="152"/>
      <c r="C120" s="153"/>
      <c r="D120" s="162" t="s">
        <v>510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64">
        <f>BK120</f>
        <v>0</v>
      </c>
      <c r="O120" s="265"/>
      <c r="P120" s="265"/>
      <c r="Q120" s="265"/>
      <c r="R120" s="155"/>
      <c r="T120" s="156"/>
      <c r="U120" s="153"/>
      <c r="V120" s="153"/>
      <c r="W120" s="157">
        <f>W121</f>
        <v>0</v>
      </c>
      <c r="X120" s="153"/>
      <c r="Y120" s="157">
        <f>Y121</f>
        <v>0</v>
      </c>
      <c r="Z120" s="153"/>
      <c r="AA120" s="158">
        <f>AA121</f>
        <v>0</v>
      </c>
      <c r="AR120" s="159" t="s">
        <v>193</v>
      </c>
      <c r="AT120" s="160" t="s">
        <v>79</v>
      </c>
      <c r="AU120" s="160" t="s">
        <v>23</v>
      </c>
      <c r="AY120" s="159" t="s">
        <v>188</v>
      </c>
      <c r="BK120" s="161">
        <f>BK121</f>
        <v>0</v>
      </c>
    </row>
    <row r="121" spans="2:65" s="1" customFormat="1" ht="31.5" customHeight="1" x14ac:dyDescent="0.3">
      <c r="B121" s="31"/>
      <c r="C121" s="178" t="s">
        <v>23</v>
      </c>
      <c r="D121" s="178" t="s">
        <v>261</v>
      </c>
      <c r="E121" s="179" t="s">
        <v>562</v>
      </c>
      <c r="F121" s="256" t="s">
        <v>563</v>
      </c>
      <c r="G121" s="257"/>
      <c r="H121" s="257"/>
      <c r="I121" s="257"/>
      <c r="J121" s="180" t="s">
        <v>298</v>
      </c>
      <c r="K121" s="181">
        <v>1</v>
      </c>
      <c r="L121" s="258">
        <v>0</v>
      </c>
      <c r="M121" s="257"/>
      <c r="N121" s="259">
        <f>ROUND(L121*K121,2)</f>
        <v>0</v>
      </c>
      <c r="O121" s="250"/>
      <c r="P121" s="250"/>
      <c r="Q121" s="250"/>
      <c r="R121" s="33"/>
      <c r="T121" s="167" t="s">
        <v>21</v>
      </c>
      <c r="U121" s="40" t="s">
        <v>45</v>
      </c>
      <c r="V121" s="32"/>
      <c r="W121" s="168">
        <f>V121*K121</f>
        <v>0</v>
      </c>
      <c r="X121" s="168">
        <v>0</v>
      </c>
      <c r="Y121" s="168">
        <f>X121*K121</f>
        <v>0</v>
      </c>
      <c r="Z121" s="168">
        <v>0</v>
      </c>
      <c r="AA121" s="169">
        <f>Z121*K121</f>
        <v>0</v>
      </c>
      <c r="AR121" s="14" t="s">
        <v>513</v>
      </c>
      <c r="AT121" s="14" t="s">
        <v>261</v>
      </c>
      <c r="AU121" s="14" t="s">
        <v>145</v>
      </c>
      <c r="AY121" s="14" t="s">
        <v>188</v>
      </c>
      <c r="BE121" s="106">
        <f>IF(U121="základní",N121,0)</f>
        <v>0</v>
      </c>
      <c r="BF121" s="106">
        <f>IF(U121="snížená",N121,0)</f>
        <v>0</v>
      </c>
      <c r="BG121" s="106">
        <f>IF(U121="zákl. přenesená",N121,0)</f>
        <v>0</v>
      </c>
      <c r="BH121" s="106">
        <f>IF(U121="sníž. přenesená",N121,0)</f>
        <v>0</v>
      </c>
      <c r="BI121" s="106">
        <f>IF(U121="nulová",N121,0)</f>
        <v>0</v>
      </c>
      <c r="BJ121" s="14" t="s">
        <v>23</v>
      </c>
      <c r="BK121" s="106">
        <f>ROUND(L121*K121,2)</f>
        <v>0</v>
      </c>
      <c r="BL121" s="14" t="s">
        <v>514</v>
      </c>
      <c r="BM121" s="14" t="s">
        <v>564</v>
      </c>
    </row>
    <row r="122" spans="2:65" s="1" customFormat="1" ht="49.9" customHeight="1" x14ac:dyDescent="0.35">
      <c r="B122" s="31"/>
      <c r="C122" s="32"/>
      <c r="D122" s="154" t="s">
        <v>342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272">
        <f t="shared" ref="N122:N127" si="5">BK122</f>
        <v>0</v>
      </c>
      <c r="O122" s="273"/>
      <c r="P122" s="273"/>
      <c r="Q122" s="273"/>
      <c r="R122" s="33"/>
      <c r="T122" s="74"/>
      <c r="U122" s="32"/>
      <c r="V122" s="32"/>
      <c r="W122" s="32"/>
      <c r="X122" s="32"/>
      <c r="Y122" s="32"/>
      <c r="Z122" s="32"/>
      <c r="AA122" s="75"/>
      <c r="AT122" s="14" t="s">
        <v>79</v>
      </c>
      <c r="AU122" s="14" t="s">
        <v>80</v>
      </c>
      <c r="AY122" s="14" t="s">
        <v>343</v>
      </c>
      <c r="BK122" s="106">
        <f>SUM(BK123:BK127)</f>
        <v>0</v>
      </c>
    </row>
    <row r="123" spans="2:65" s="1" customFormat="1" ht="22.35" customHeight="1" x14ac:dyDescent="0.3">
      <c r="B123" s="31"/>
      <c r="C123" s="182" t="s">
        <v>21</v>
      </c>
      <c r="D123" s="182" t="s">
        <v>189</v>
      </c>
      <c r="E123" s="183" t="s">
        <v>21</v>
      </c>
      <c r="F123" s="260" t="s">
        <v>21</v>
      </c>
      <c r="G123" s="261"/>
      <c r="H123" s="261"/>
      <c r="I123" s="261"/>
      <c r="J123" s="184" t="s">
        <v>21</v>
      </c>
      <c r="K123" s="185"/>
      <c r="L123" s="251"/>
      <c r="M123" s="250"/>
      <c r="N123" s="252">
        <f t="shared" si="5"/>
        <v>0</v>
      </c>
      <c r="O123" s="250"/>
      <c r="P123" s="250"/>
      <c r="Q123" s="250"/>
      <c r="R123" s="33"/>
      <c r="T123" s="167" t="s">
        <v>21</v>
      </c>
      <c r="U123" s="186" t="s">
        <v>45</v>
      </c>
      <c r="V123" s="32"/>
      <c r="W123" s="32"/>
      <c r="X123" s="32"/>
      <c r="Y123" s="32"/>
      <c r="Z123" s="32"/>
      <c r="AA123" s="75"/>
      <c r="AT123" s="14" t="s">
        <v>343</v>
      </c>
      <c r="AU123" s="14" t="s">
        <v>23</v>
      </c>
      <c r="AY123" s="14" t="s">
        <v>343</v>
      </c>
      <c r="BE123" s="106">
        <f>IF(U123="základní",N123,0)</f>
        <v>0</v>
      </c>
      <c r="BF123" s="106">
        <f>IF(U123="snížená",N123,0)</f>
        <v>0</v>
      </c>
      <c r="BG123" s="106">
        <f>IF(U123="zákl. přenesená",N123,0)</f>
        <v>0</v>
      </c>
      <c r="BH123" s="106">
        <f>IF(U123="sníž. přenesená",N123,0)</f>
        <v>0</v>
      </c>
      <c r="BI123" s="106">
        <f>IF(U123="nulová",N123,0)</f>
        <v>0</v>
      </c>
      <c r="BJ123" s="14" t="s">
        <v>23</v>
      </c>
      <c r="BK123" s="106">
        <f>L123*K123</f>
        <v>0</v>
      </c>
    </row>
    <row r="124" spans="2:65" s="1" customFormat="1" ht="22.35" customHeight="1" x14ac:dyDescent="0.3">
      <c r="B124" s="31"/>
      <c r="C124" s="182" t="s">
        <v>21</v>
      </c>
      <c r="D124" s="182" t="s">
        <v>189</v>
      </c>
      <c r="E124" s="183" t="s">
        <v>21</v>
      </c>
      <c r="F124" s="260" t="s">
        <v>21</v>
      </c>
      <c r="G124" s="261"/>
      <c r="H124" s="261"/>
      <c r="I124" s="261"/>
      <c r="J124" s="184" t="s">
        <v>21</v>
      </c>
      <c r="K124" s="185"/>
      <c r="L124" s="251"/>
      <c r="M124" s="250"/>
      <c r="N124" s="252">
        <f t="shared" si="5"/>
        <v>0</v>
      </c>
      <c r="O124" s="250"/>
      <c r="P124" s="250"/>
      <c r="Q124" s="250"/>
      <c r="R124" s="33"/>
      <c r="T124" s="167" t="s">
        <v>21</v>
      </c>
      <c r="U124" s="186" t="s">
        <v>45</v>
      </c>
      <c r="V124" s="32"/>
      <c r="W124" s="32"/>
      <c r="X124" s="32"/>
      <c r="Y124" s="32"/>
      <c r="Z124" s="32"/>
      <c r="AA124" s="75"/>
      <c r="AT124" s="14" t="s">
        <v>343</v>
      </c>
      <c r="AU124" s="14" t="s">
        <v>23</v>
      </c>
      <c r="AY124" s="14" t="s">
        <v>343</v>
      </c>
      <c r="BE124" s="106">
        <f>IF(U124="základní",N124,0)</f>
        <v>0</v>
      </c>
      <c r="BF124" s="106">
        <f>IF(U124="snížená",N124,0)</f>
        <v>0</v>
      </c>
      <c r="BG124" s="106">
        <f>IF(U124="zákl. přenesená",N124,0)</f>
        <v>0</v>
      </c>
      <c r="BH124" s="106">
        <f>IF(U124="sníž. přenesená",N124,0)</f>
        <v>0</v>
      </c>
      <c r="BI124" s="106">
        <f>IF(U124="nulová",N124,0)</f>
        <v>0</v>
      </c>
      <c r="BJ124" s="14" t="s">
        <v>23</v>
      </c>
      <c r="BK124" s="106">
        <f>L124*K124</f>
        <v>0</v>
      </c>
    </row>
    <row r="125" spans="2:65" s="1" customFormat="1" ht="22.35" customHeight="1" x14ac:dyDescent="0.3">
      <c r="B125" s="31"/>
      <c r="C125" s="182" t="s">
        <v>21</v>
      </c>
      <c r="D125" s="182" t="s">
        <v>189</v>
      </c>
      <c r="E125" s="183" t="s">
        <v>21</v>
      </c>
      <c r="F125" s="260" t="s">
        <v>21</v>
      </c>
      <c r="G125" s="261"/>
      <c r="H125" s="261"/>
      <c r="I125" s="261"/>
      <c r="J125" s="184" t="s">
        <v>21</v>
      </c>
      <c r="K125" s="185"/>
      <c r="L125" s="251"/>
      <c r="M125" s="250"/>
      <c r="N125" s="252">
        <f t="shared" si="5"/>
        <v>0</v>
      </c>
      <c r="O125" s="250"/>
      <c r="P125" s="250"/>
      <c r="Q125" s="250"/>
      <c r="R125" s="33"/>
      <c r="T125" s="167" t="s">
        <v>21</v>
      </c>
      <c r="U125" s="186" t="s">
        <v>45</v>
      </c>
      <c r="V125" s="32"/>
      <c r="W125" s="32"/>
      <c r="X125" s="32"/>
      <c r="Y125" s="32"/>
      <c r="Z125" s="32"/>
      <c r="AA125" s="75"/>
      <c r="AT125" s="14" t="s">
        <v>343</v>
      </c>
      <c r="AU125" s="14" t="s">
        <v>23</v>
      </c>
      <c r="AY125" s="14" t="s">
        <v>343</v>
      </c>
      <c r="BE125" s="106">
        <f>IF(U125="základní",N125,0)</f>
        <v>0</v>
      </c>
      <c r="BF125" s="106">
        <f>IF(U125="snížená",N125,0)</f>
        <v>0</v>
      </c>
      <c r="BG125" s="106">
        <f>IF(U125="zákl. přenesená",N125,0)</f>
        <v>0</v>
      </c>
      <c r="BH125" s="106">
        <f>IF(U125="sníž. přenesená",N125,0)</f>
        <v>0</v>
      </c>
      <c r="BI125" s="106">
        <f>IF(U125="nulová",N125,0)</f>
        <v>0</v>
      </c>
      <c r="BJ125" s="14" t="s">
        <v>23</v>
      </c>
      <c r="BK125" s="106">
        <f>L125*K125</f>
        <v>0</v>
      </c>
    </row>
    <row r="126" spans="2:65" s="1" customFormat="1" ht="22.35" customHeight="1" x14ac:dyDescent="0.3">
      <c r="B126" s="31"/>
      <c r="C126" s="182" t="s">
        <v>21</v>
      </c>
      <c r="D126" s="182" t="s">
        <v>189</v>
      </c>
      <c r="E126" s="183" t="s">
        <v>21</v>
      </c>
      <c r="F126" s="260" t="s">
        <v>21</v>
      </c>
      <c r="G126" s="261"/>
      <c r="H126" s="261"/>
      <c r="I126" s="261"/>
      <c r="J126" s="184" t="s">
        <v>21</v>
      </c>
      <c r="K126" s="185"/>
      <c r="L126" s="251"/>
      <c r="M126" s="250"/>
      <c r="N126" s="252">
        <f t="shared" si="5"/>
        <v>0</v>
      </c>
      <c r="O126" s="250"/>
      <c r="P126" s="250"/>
      <c r="Q126" s="250"/>
      <c r="R126" s="33"/>
      <c r="T126" s="167" t="s">
        <v>21</v>
      </c>
      <c r="U126" s="186" t="s">
        <v>45</v>
      </c>
      <c r="V126" s="32"/>
      <c r="W126" s="32"/>
      <c r="X126" s="32"/>
      <c r="Y126" s="32"/>
      <c r="Z126" s="32"/>
      <c r="AA126" s="75"/>
      <c r="AT126" s="14" t="s">
        <v>343</v>
      </c>
      <c r="AU126" s="14" t="s">
        <v>23</v>
      </c>
      <c r="AY126" s="14" t="s">
        <v>343</v>
      </c>
      <c r="BE126" s="106">
        <f>IF(U126="základní",N126,0)</f>
        <v>0</v>
      </c>
      <c r="BF126" s="106">
        <f>IF(U126="snížená",N126,0)</f>
        <v>0</v>
      </c>
      <c r="BG126" s="106">
        <f>IF(U126="zákl. přenesená",N126,0)</f>
        <v>0</v>
      </c>
      <c r="BH126" s="106">
        <f>IF(U126="sníž. přenesená",N126,0)</f>
        <v>0</v>
      </c>
      <c r="BI126" s="106">
        <f>IF(U126="nulová",N126,0)</f>
        <v>0</v>
      </c>
      <c r="BJ126" s="14" t="s">
        <v>23</v>
      </c>
      <c r="BK126" s="106">
        <f>L126*K126</f>
        <v>0</v>
      </c>
    </row>
    <row r="127" spans="2:65" s="1" customFormat="1" ht="22.35" customHeight="1" x14ac:dyDescent="0.3">
      <c r="B127" s="31"/>
      <c r="C127" s="182" t="s">
        <v>21</v>
      </c>
      <c r="D127" s="182" t="s">
        <v>189</v>
      </c>
      <c r="E127" s="183" t="s">
        <v>21</v>
      </c>
      <c r="F127" s="260" t="s">
        <v>21</v>
      </c>
      <c r="G127" s="261"/>
      <c r="H127" s="261"/>
      <c r="I127" s="261"/>
      <c r="J127" s="184" t="s">
        <v>21</v>
      </c>
      <c r="K127" s="185"/>
      <c r="L127" s="251"/>
      <c r="M127" s="250"/>
      <c r="N127" s="252">
        <f t="shared" si="5"/>
        <v>0</v>
      </c>
      <c r="O127" s="250"/>
      <c r="P127" s="250"/>
      <c r="Q127" s="250"/>
      <c r="R127" s="33"/>
      <c r="T127" s="167" t="s">
        <v>21</v>
      </c>
      <c r="U127" s="186" t="s">
        <v>45</v>
      </c>
      <c r="V127" s="52"/>
      <c r="W127" s="52"/>
      <c r="X127" s="52"/>
      <c r="Y127" s="52"/>
      <c r="Z127" s="52"/>
      <c r="AA127" s="54"/>
      <c r="AT127" s="14" t="s">
        <v>343</v>
      </c>
      <c r="AU127" s="14" t="s">
        <v>23</v>
      </c>
      <c r="AY127" s="14" t="s">
        <v>343</v>
      </c>
      <c r="BE127" s="106">
        <f>IF(U127="základní",N127,0)</f>
        <v>0</v>
      </c>
      <c r="BF127" s="106">
        <f>IF(U127="snížená",N127,0)</f>
        <v>0</v>
      </c>
      <c r="BG127" s="106">
        <f>IF(U127="zákl. přenesená",N127,0)</f>
        <v>0</v>
      </c>
      <c r="BH127" s="106">
        <f>IF(U127="sníž. přenesená",N127,0)</f>
        <v>0</v>
      </c>
      <c r="BI127" s="106">
        <f>IF(U127="nulová",N127,0)</f>
        <v>0</v>
      </c>
      <c r="BJ127" s="14" t="s">
        <v>23</v>
      </c>
      <c r="BK127" s="106">
        <f>L127*K127</f>
        <v>0</v>
      </c>
    </row>
    <row r="128" spans="2:65" s="1" customFormat="1" ht="6.95" customHeight="1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7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 a M." sqref="D123:D128">
      <formula1>"K,M"</formula1>
    </dataValidation>
    <dataValidation type="list" allowBlank="1" showInputMessage="1" showErrorMessage="1" error="Povoleny jsou hodnoty základní, snížená, zákl. přenesená, sníž. přenesená, nulová." sqref="U123:U1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17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SO 01.1 - Zpevněné plochy...</vt:lpstr>
      <vt:lpstr>SO 01.2 - Zpevněné plochy...</vt:lpstr>
      <vt:lpstr>SO 02.1 - Vodní prvek - s...</vt:lpstr>
      <vt:lpstr>SO 02.2 - Vodní prvek - s...</vt:lpstr>
      <vt:lpstr>SO 02.3 - Vodní prvek - s...</vt:lpstr>
      <vt:lpstr>SO 02.4 - Vodní prvek - s...</vt:lpstr>
      <vt:lpstr>SO 03.1 - Vodní prvek - m...</vt:lpstr>
      <vt:lpstr>SO 03.2 - Vodní prvek - m...</vt:lpstr>
      <vt:lpstr>SO 03.3 - Vodní prvek - m...</vt:lpstr>
      <vt:lpstr>SO 03.4 - Vodní prvek - m...</vt:lpstr>
      <vt:lpstr>SO 04 - Veřejné osvětlení</vt:lpstr>
      <vt:lpstr>SO 05 - Drobná architektu...</vt:lpstr>
      <vt:lpstr>SO 06 - Vegetační úpravy</vt:lpstr>
      <vt:lpstr>SO 07 - Odstavná plocha</vt:lpstr>
      <vt:lpstr>SO 08 - Oprava vodovodu</vt:lpstr>
      <vt:lpstr>VN a ON - Vedlejší a osta...</vt:lpstr>
      <vt:lpstr>'Rekapitulace stavby'!Názvy_tisku</vt:lpstr>
      <vt:lpstr>'SO 01.1 - Zpevněné plochy...'!Názvy_tisku</vt:lpstr>
      <vt:lpstr>'SO 01.2 - Zpevněné plochy...'!Názvy_tisku</vt:lpstr>
      <vt:lpstr>'SO 02.1 - Vodní prvek - s...'!Názvy_tisku</vt:lpstr>
      <vt:lpstr>'SO 02.2 - Vodní prvek - s...'!Názvy_tisku</vt:lpstr>
      <vt:lpstr>'SO 02.3 - Vodní prvek - s...'!Názvy_tisku</vt:lpstr>
      <vt:lpstr>'SO 02.4 - Vodní prvek - s...'!Názvy_tisku</vt:lpstr>
      <vt:lpstr>'SO 03.1 - Vodní prvek - m...'!Názvy_tisku</vt:lpstr>
      <vt:lpstr>'SO 03.2 - Vodní prvek - m...'!Názvy_tisku</vt:lpstr>
      <vt:lpstr>'SO 03.3 - Vodní prvek - m...'!Názvy_tisku</vt:lpstr>
      <vt:lpstr>'SO 03.4 - Vodní prvek - m...'!Názvy_tisku</vt:lpstr>
      <vt:lpstr>'SO 04 - Veřejné osvětlení'!Názvy_tisku</vt:lpstr>
      <vt:lpstr>'SO 05 - Drobná architektu...'!Názvy_tisku</vt:lpstr>
      <vt:lpstr>'SO 06 - Vegetační úpravy'!Názvy_tisku</vt:lpstr>
      <vt:lpstr>'SO 07 - Odstavná plocha'!Názvy_tisku</vt:lpstr>
      <vt:lpstr>'SO 08 - Oprava vodovodu'!Názvy_tisku</vt:lpstr>
      <vt:lpstr>'VN a ON - Vedlejší a osta...'!Názvy_tisku</vt:lpstr>
      <vt:lpstr>'Rekapitulace stavby'!Oblast_tisku</vt:lpstr>
      <vt:lpstr>'SO 01.1 - Zpevněné plochy...'!Oblast_tisku</vt:lpstr>
      <vt:lpstr>'SO 01.2 - Zpevněné plochy...'!Oblast_tisku</vt:lpstr>
      <vt:lpstr>'SO 02.1 - Vodní prvek - s...'!Oblast_tisku</vt:lpstr>
      <vt:lpstr>'SO 02.2 - Vodní prvek - s...'!Oblast_tisku</vt:lpstr>
      <vt:lpstr>'SO 02.3 - Vodní prvek - s...'!Oblast_tisku</vt:lpstr>
      <vt:lpstr>'SO 02.4 - Vodní prvek - s...'!Oblast_tisku</vt:lpstr>
      <vt:lpstr>'SO 03.1 - Vodní prvek - m...'!Oblast_tisku</vt:lpstr>
      <vt:lpstr>'SO 03.2 - Vodní prvek - m...'!Oblast_tisku</vt:lpstr>
      <vt:lpstr>'SO 03.3 - Vodní prvek - m...'!Oblast_tisku</vt:lpstr>
      <vt:lpstr>'SO 03.4 - Vodní prvek - m...'!Oblast_tisku</vt:lpstr>
      <vt:lpstr>'SO 04 - Veřejné osvětlení'!Oblast_tisku</vt:lpstr>
      <vt:lpstr>'SO 05 - Drobná architektu...'!Oblast_tisku</vt:lpstr>
      <vt:lpstr>'SO 06 - Vegetační úpravy'!Oblast_tisku</vt:lpstr>
      <vt:lpstr>'SO 07 - Odstavná plocha'!Oblast_tisku</vt:lpstr>
      <vt:lpstr>'SO 08 - Oprava vodovodu'!Oblast_tisku</vt:lpstr>
      <vt:lpstr>'VN a ON - Vedlejší a osta...'!Oblast_tisku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list</dc:creator>
  <cp:lastModifiedBy>atelier list</cp:lastModifiedBy>
  <dcterms:created xsi:type="dcterms:W3CDTF">2018-03-23T10:18:04Z</dcterms:created>
  <dcterms:modified xsi:type="dcterms:W3CDTF">2018-03-23T10:18:24Z</dcterms:modified>
</cp:coreProperties>
</file>